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ФХД'!$AB$66</definedName>
    <definedName name="B_FHD_CHECK_INDEX_2">'Показатели ФХД'!$AB$68</definedName>
    <definedName name="B_FHD_COSTS_INDEX_1">'Показатели ФХД'!$H$65:$Z$65</definedName>
    <definedName name="B_FHD_COSTS_INDEX_2">'Показатели ФХД'!$H$67:$Z$67</definedName>
    <definedName name="B_FHD_DATA_TOP80_ACTIVITY">'Показатели ФХД'!$H$81:$Z$81</definedName>
    <definedName name="B_FHD_diff_1">'Показатели ФХД'!$I$25:$I$27</definedName>
    <definedName name="B_FHD_FLAG_DIFFERENTIATION">'Показатели ФХД'!$H$24:$Z$24</definedName>
    <definedName name="B_FHD_FLAG_INDEX_1">'Показатели ФХД'!$H$66:$Z$66</definedName>
    <definedName name="B_FHD_FLAG_INDEX_2">'Показатели ФХД'!$H$68:$Z$68</definedName>
    <definedName name="B_FHD_TKO_DATA_TOP80_ACTIVITY">'ТКО. Показатели ФХД'!$H$43:$Z$43</definedName>
    <definedName name="B_FHD_TKO_diff_1">'ТКО. Показатели ФХД'!$I$10:$I$12</definedName>
    <definedName name="B_FHD_TKO_FLAG_DIFFERENTIATION">'ТКО. Показатели ФХД'!$H$9:$Z$9</definedName>
    <definedName name="B_FHD_TKO_TRANS_DATA_TOP80_ACTIVITY">'ТКО. Транс. Показатели ФХД'!$H$35:$Z$35</definedName>
    <definedName name="B_FHD_TKO_TRANS_diff_1">'ТКО. Транс. Показатели ФХД'!$I$10:$I$12</definedName>
    <definedName name="B_FHD_TKO_TRANS_FLAG_DIFFERENTIATION">'ТКО. Транс. Показатели ФХД'!$H$9:$Z$9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&gt;20%'!$D$13:$S$167</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&gt;20%'!$V$11:$V$167</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ОТЭП'!$L$9:$AE$9</definedName>
    <definedName name="B_OTEP_HEAT_DATA_TOP80_ACTIVITY">'Показатели ОТЭП'!$L$15:$AE$15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территорий'!$E$43:$I$43</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Дифференциация!$I$12:$I$40</definedName>
    <definedName name="DIFFERENTIATION_AREA_ID">Дифференциация!$U$11:$U$41</definedName>
    <definedName name="DIFFERENTIATION_CheckC">Дифференциация!$D$12:$M$40</definedName>
    <definedName name="DIFFERENTIATION_fieldMarker">Дифференциация!$W$12:$W$40</definedName>
    <definedName name="DIFFERENTIATION_ID">TEHSHEET!$E$57</definedName>
    <definedName name="DIFFERENTIATION_ID_DIFF">Дифференциация!$O$12:$O$40</definedName>
    <definedName name="DIFFERENTIATION_SYSTEM">Дифференциация!$M$12:$M$40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Дифференциация!$Q$12:$Q$40</definedName>
    <definedName name="DIFFERENTIATION_UNMERGE_SYSTEM">Дифференциация!$R$12:$R$40</definedName>
    <definedName name="DIFFERENTIATION_UNMERGE_VD">Дифференциация!$P$12:$P$40</definedName>
    <definedName name="DIFFERENTIATION_VD">Дифференциация!$E$12:$E$40</definedName>
    <definedName name="DIFFERENTIATION_VD_ID">Дифференциация!$V$11:$V$41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Ограничения!$F$36:$AQ$36</definedName>
    <definedName name="flag_Q_LIMIT_p4">Ограничения!$F$38:$AQ$38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Дифференциация!$G$12:$G$40</definedName>
    <definedName name="pDel_DIFFERENTIATION_SYSTEM">Дифференциация!$K$12:$K$40</definedName>
    <definedName name="pDel_DIFFERENTIATION_VD">Дифференциация!$C$12:$C$40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территорий'!$C$12:$C$43</definedName>
    <definedName name="pDel_LT_MO">'Список территорий'!$D$11:$D$43</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ФХД'!$Z$24</definedName>
    <definedName name="pIns_B_FHD_TKO_2">'ТКО. Показатели ФХД'!$F$34</definedName>
    <definedName name="pIns_B_FHD_TKO_DIFFERENTIATION">'ТКО. Показатели ФХД'!$Z$9</definedName>
    <definedName name="pIns_B_FHD_TKO_TRANS_2">'ТКО. Транс. Показатели ФХД'!$F$29</definedName>
    <definedName name="pIns_B_FHD_TKO_TRANS_DIFFERENTIATION">'ТКО. Транс. Показатели ФХД'!$Z$9</definedName>
    <definedName name="pIns_B_FHD20_DIFFERENTIATION">'Показатели ФХД &gt;20%'!$D$167</definedName>
    <definedName name="pIns_B_KNE_DIFFERENTIATION">'Показатели КНЭ'!$AQ$6</definedName>
    <definedName name="pIns_B_OTEP_2">'Показатели ОТЭП'!$J$18</definedName>
    <definedName name="pIns_B_OTEP_DIFFERENTIATION">'Показатели ОТЭП'!$AD$9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территорий'!$G$43</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Ограничения!$AQ$25</definedName>
    <definedName name="pIns_Q_PH_DIFFERENTIATION">'Потребительские характеристики'!$AQ$8</definedName>
    <definedName name="pIns_Q_TP_1">ТП!$E$22</definedName>
    <definedName name="pIns_Q_TP_DIFFERENTIATION">ТП!$Y$8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Ограничения!$AQ$26</definedName>
    <definedName name="pNote_Q_PH">'Потребительские характеристики'!$AQ$9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Ограничения!$E$32:$AQ$39</definedName>
    <definedName name="Q_LIMIT_diff_1">Ограничения!$I$26:$J$28</definedName>
    <definedName name="Q_LIMIT_p3">Ограничения!$F$36:$AQ$37</definedName>
    <definedName name="Q_LIMIT_p4">Ограничения!$F$38:$AQ$39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ФХД'!$Z$131</definedName>
    <definedName name="tblEnd_1_B_FHD_TKO">'ТКО. Показатели ФХД'!$Z$47</definedName>
    <definedName name="tblEnd_1_B_FHD_TKO_TRANS">'ТКО. Транс. Показатели ФХД'!$Z$38</definedName>
    <definedName name="tblEnd_1_B_KNE">'Показатели КНЭ'!$J$101</definedName>
    <definedName name="tblEnd_1_B_OTEP">'Показатели ОТЭП'!$AD$34</definedName>
    <definedName name="tblEnd_1_B_STANDARTS">'Стандарты качества'!$L$13</definedName>
    <definedName name="tblEnd_1_CHANGE_INFO">'Сведения об изменении'!$E$14</definedName>
    <definedName name="tblEnd_1_DIFFERENTIATION">Дифференциация!$M$41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Ограничения!$AQ$40</definedName>
    <definedName name="tblEnd_1_Q_PH">'Потребительские характеристики'!$AQ$21</definedName>
    <definedName name="tblEnd_1_Q_TP">ТП!$Y$23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территорий'!$I$44</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территорий'!$E$11:$I$43</definedName>
    <definedName name="TERRITORY_ID">TEHSHEET!$E$56</definedName>
    <definedName name="TERRITORY_LIST_ID">'Список территорий'!$F$11:$F$43</definedName>
    <definedName name="TERRITORY_MO_LIST">'Список территорий'!$H$11:$H$43</definedName>
    <definedName name="TERRITORY_MR_LIST">'Список территорий'!$G$11:$G$43</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Дифференциация!$F$12:$F$40</definedName>
    <definedName name="Y_N_DIFFERENTIATION_SYSTEM">Дифференциация!$J$12:$J$40</definedName>
    <definedName name="YEAR_IP_LIST">TEHSHEET!$BE$2:$BE$72</definedName>
    <definedName name="year_list">TEHSHEET!$C$2:$C$6</definedName>
    <definedName name="year_list1">TEHSHEET!$B$2:$B$27</definedName>
    <definedName name="REESTR_IP_RANGE">REESTR_IP!$A$2:$I$3</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1">'Список территорий'!$G$19:$I$19</definedName>
    <definedName name="ter_5111">'Список территорий'!$G$22:$I$22</definedName>
    <definedName name="ter_51111">'Список территорий'!$G$25:$I$25</definedName>
    <definedName name="ter_511111">'Список территорий'!$G$28:$I$28</definedName>
    <definedName name="ter_5111111">'Список территорий'!$G$31:$I$33</definedName>
    <definedName name="ter_51111111">'Список территорий'!$G$36:$I$38</definedName>
    <definedName name="ter_511111111">'Список территорий'!$G$41:$I$41</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Q_PH_diff_51111111111111">'Потребительские характеристики'!$AK$9:$AL$11</definedName>
    <definedName name="Q_TP_diff_51111111111111">ТП!$V$9:$V$11</definedName>
    <definedName name="Q_Limit_diff_51111111111111">Ограничения!$AK$26:$AL$28</definedName>
    <definedName name="B_FHD_diff_51111111111111">'Показатели ФХД'!$W$25:$W$27</definedName>
    <definedName name="B_OTEP_diff_51111111111111">'Показатели ОТЭП'!$AA$10:$AA$12</definedName>
    <definedName name="B_FHD20_diff_51111111111111">'Показатели ФХД &gt;20%'!$H$140:$R$142</definedName>
    <definedName name="B_KNE_diff_51111111111111">'Показатели КНЭ'!$AK$7:$AL$9</definedName>
    <definedName name="B_FHD_TKO_diff_51111111111111">'ТКО. Показатели ФХД'!$W$10:$W$12</definedName>
    <definedName name="B_FHD_TKO_TRANS_diff_51111111111111">'ТКО. Транс. Показатели ФХД'!$W$10:$W$12</definedName>
    <definedName name="Q_PH_diff_511111111111111">'Потребительские характеристики'!$AM$9:$AN$11</definedName>
    <definedName name="Q_TP_diff_511111111111111">ТП!$W$9:$W$11</definedName>
    <definedName name="Q_Limit_diff_511111111111111">Ограничения!$AM$26:$AN$28</definedName>
    <definedName name="B_FHD_diff_511111111111111">'Показатели ФХД'!$X$25:$X$27</definedName>
    <definedName name="B_OTEP_diff_511111111111111">'Показатели ОТЭП'!$AB$10:$AB$12</definedName>
    <definedName name="B_FHD20_diff_511111111111111">'Показатели ФХД &gt;20%'!$H$149:$R$151</definedName>
    <definedName name="B_KNE_diff_511111111111111">'Показатели КНЭ'!$AM$7:$AN$9</definedName>
    <definedName name="B_FHD_TKO_diff_511111111111111">'ТКО. Показатели ФХД'!$X$10:$X$12</definedName>
    <definedName name="B_FHD_TKO_TRANS_diff_511111111111111">'ТКО. Транс. Показатели ФХД'!$X$10:$X$12</definedName>
    <definedName name="Q_PH_diff_5111111111111111">'Потребительские характеристики'!$AO$9:$AP$11</definedName>
    <definedName name="Q_TP_diff_5111111111111111">ТП!$X$9:$X$11</definedName>
    <definedName name="Q_Limit_diff_5111111111111111">Ограничения!$AO$26:$AP$28</definedName>
    <definedName name="B_FHD_diff_5111111111111111">'Показатели ФХД'!$Y$25:$Y$27</definedName>
    <definedName name="B_OTEP_diff_5111111111111111">'Показатели ОТЭП'!$AC$10:$AC$12</definedName>
    <definedName name="B_FHD20_diff_5111111111111111">'Показатели ФХД &gt;20%'!$H$158:$R$160</definedName>
    <definedName name="B_KNE_diff_5111111111111111">'Показатели КНЭ'!$AO$7:$AP$9</definedName>
    <definedName name="B_FHD_TKO_diff_5111111111111111">'ТКО. Показатели ФХД'!$Y$10:$Y$12</definedName>
    <definedName name="B_FHD_TKO_TRANS_diff_5111111111111111">'ТКО. Транс. Показатели ФХД'!$Y$10:$Y$12</definedName>
    <definedName name="DESCRIPTION_TERRITORY">REESTR_DS!$B$2:$B$10</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<sst xmlns="http://schemas.openxmlformats.org/spreadsheetml/2006/main" count="12501" uniqueCount="2991">
  <si>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</si>
  <si>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</si>
  <si>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</si>
  <si>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</si>
  <si>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</si>
  <si>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</si>
  <si>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</si>
  <si>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</si>
  <si>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</si>
  <si>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</si>
  <si>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</si>
  <si>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</si>
  <si>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</si>
  <si>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26505404</t>
  </si>
  <si>
    <t>Flag_Row_Size</t>
  </si>
  <si>
    <t>Субъект РФ</t>
  </si>
  <si>
    <t>Карачаево-Черкесская республика</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</si>
  <si>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</si>
  <si>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</si>
  <si>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</si>
  <si>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</si>
  <si>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</si>
  <si>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</si>
  <si>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</si>
  <si>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</si>
  <si>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</si>
  <si>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</si>
  <si>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</si>
  <si>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</si>
  <si>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</si>
  <si>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</si>
  <si>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</si>
  <si>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</si>
  <si>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</si>
  <si>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</si>
  <si>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</si>
  <si>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</si>
  <si>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</si>
  <si>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</si>
  <si>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</si>
  <si>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</si>
  <si>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</si>
  <si>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</si>
  <si>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</si>
  <si>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</si>
  <si>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</si>
  <si>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КЧРГУП "Теплоэнерго"</t>
  </si>
  <si>
    <t>Наименование (описание) обособленного подразделения</t>
  </si>
  <si>
    <t>ИНН</t>
  </si>
  <si>
    <t>0901050303</t>
  </si>
  <si>
    <t>КПП</t>
  </si>
  <si>
    <t>090101001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</si>
  <si>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</si>
  <si>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</si>
  <si>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</si>
  <si>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</si>
  <si>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</si>
  <si>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</si>
  <si>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</si>
  <si>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</si>
  <si>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</si>
  <si>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</si>
  <si>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</si>
  <si>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</si>
  <si>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</si>
  <si>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</si>
  <si>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</si>
  <si>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</si>
  <si>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</si>
  <si>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</si>
  <si>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369000, КЧР, г. Черкесск, ул. Красная, №19</t>
  </si>
  <si>
    <t>Фамилия, имя, отчество руководителя</t>
  </si>
  <si>
    <t>И.о. генерального директора Эльканов Рустам Ханафиевич</t>
  </si>
  <si>
    <t>Ответственный за заполнение формы</t>
  </si>
  <si>
    <t>Фамилия, имя, отчество</t>
  </si>
  <si>
    <t>Шелишкевич Павел Иванович</t>
  </si>
  <si>
    <t>Должность</t>
  </si>
  <si>
    <t>Инженер ПТО</t>
  </si>
  <si>
    <t>Контактный телефон</t>
  </si>
  <si>
    <t>(8782) 28-22-86</t>
  </si>
  <si>
    <t>E-mail</t>
  </si>
  <si>
    <t>rgupteplo@mail.ru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</si>
  <si>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</si>
  <si>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</si>
  <si>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</si>
  <si>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</si>
  <si>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</si>
  <si>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</si>
  <si>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</si>
  <si>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</si>
  <si>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</si>
  <si>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</si>
  <si>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</si>
  <si>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</si>
  <si>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</si>
  <si>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</si>
  <si>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</si>
  <si>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</si>
  <si>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</si>
  <si>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t>
  </si>
  <si>
    <t>Адыге-Хабльский муниципальный район</t>
  </si>
  <si>
    <t>Адыге-Хабльское</t>
  </si>
  <si>
    <t>91603408</t>
  </si>
  <si>
    <t>Добавить МО</t>
  </si>
  <si>
    <t>2</t>
  </si>
  <si>
    <t>×</t>
  </si>
  <si>
    <t>ter_5</t>
  </si>
  <si>
    <t>25</t>
  </si>
  <si>
    <t>Карачаевский</t>
  </si>
  <si>
    <t>91705000</t>
  </si>
  <si>
    <t>ter_511</t>
  </si>
  <si>
    <t>ter_5111</t>
  </si>
  <si>
    <t>41</t>
  </si>
  <si>
    <t>Карачаевский муниципальный район</t>
  </si>
  <si>
    <t>п. Правокубанский</t>
  </si>
  <si>
    <t>91615157</t>
  </si>
  <si>
    <t>5</t>
  </si>
  <si>
    <t>ter_51111</t>
  </si>
  <si>
    <t>51</t>
  </si>
  <si>
    <t>Малокарачаевский муниципальный район</t>
  </si>
  <si>
    <t>Учкекенcкое</t>
  </si>
  <si>
    <t>91620460</t>
  </si>
  <si>
    <t>ter_511111</t>
  </si>
  <si>
    <t>57</t>
  </si>
  <si>
    <t>Ногайский муниципальный район</t>
  </si>
  <si>
    <t>Эркен-Шахарское</t>
  </si>
  <si>
    <t>91623415</t>
  </si>
  <si>
    <t>ter_5111111</t>
  </si>
  <si>
    <t>62</t>
  </si>
  <si>
    <t>Прикубанский муниципальный район</t>
  </si>
  <si>
    <t>Кавказское</t>
  </si>
  <si>
    <t>91625420</t>
  </si>
  <si>
    <t>66</t>
  </si>
  <si>
    <t>Октябрьское</t>
  </si>
  <si>
    <t>91625435</t>
  </si>
  <si>
    <t>71</t>
  </si>
  <si>
    <t>п. Ударный</t>
  </si>
  <si>
    <t>91625158</t>
  </si>
  <si>
    <t>ter_51111111</t>
  </si>
  <si>
    <t>75</t>
  </si>
  <si>
    <t>Урупский муниципальный район</t>
  </si>
  <si>
    <t>Преградненское</t>
  </si>
  <si>
    <t>91630425</t>
  </si>
  <si>
    <t>78</t>
  </si>
  <si>
    <t>Урупское</t>
  </si>
  <si>
    <t>91630450</t>
  </si>
  <si>
    <t>79</t>
  </si>
  <si>
    <t>п. Медногорский</t>
  </si>
  <si>
    <t>91630158</t>
  </si>
  <si>
    <t>9</t>
  </si>
  <si>
    <t>ter_511111111</t>
  </si>
  <si>
    <t>99</t>
  </si>
  <si>
    <t>Хабезский муниципальный район</t>
  </si>
  <si>
    <t>Хабезское</t>
  </si>
  <si>
    <t>91640440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</si>
  <si>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</si>
  <si>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</si>
  <si>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</si>
  <si>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</si>
  <si>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</si>
  <si>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</si>
  <si>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</si>
  <si>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ID_DIFF</t>
  </si>
  <si>
    <t>VD</t>
  </si>
  <si>
    <t>AREA</t>
  </si>
  <si>
    <t>SYSTEM</t>
  </si>
  <si>
    <t>Центральная котельная, а. Адыге-Хабль</t>
  </si>
  <si>
    <t>diff_1</t>
  </si>
  <si>
    <t>4190072</t>
  </si>
  <si>
    <t>a</t>
  </si>
  <si>
    <t>Добавить централизованную систему</t>
  </si>
  <si>
    <t>Центральная котельная, г. Теберда</t>
  </si>
  <si>
    <t>diff_5</t>
  </si>
  <si>
    <t>Котельная "Южная", г. Теберда</t>
  </si>
  <si>
    <t>diff_51</t>
  </si>
  <si>
    <t>Котельная заповедника, г. Теберда</t>
  </si>
  <si>
    <t>diff_511</t>
  </si>
  <si>
    <t>Центральная котельная, п. Домбай</t>
  </si>
  <si>
    <t>diff_5111</t>
  </si>
  <si>
    <t>АБМК, п. Правокубанский</t>
  </si>
  <si>
    <t>diff_51111</t>
  </si>
  <si>
    <t>Котельная №1, с. Учкекен</t>
  </si>
  <si>
    <t>diff_511111</t>
  </si>
  <si>
    <t>Котельная №2, с. Учкекен</t>
  </si>
  <si>
    <t>diff_5111111</t>
  </si>
  <si>
    <t>Котельная №3, с. Учкекен</t>
  </si>
  <si>
    <t>diff_51111111</t>
  </si>
  <si>
    <t>Центральная котельная, п. Эркен-Шахар</t>
  </si>
  <si>
    <t>diff_511111111</t>
  </si>
  <si>
    <t>Центральная котельная, п. Кавказский</t>
  </si>
  <si>
    <t>diff_5111111111</t>
  </si>
  <si>
    <t>Центральная котельная, п. Октябрьский</t>
  </si>
  <si>
    <t>diff_51111111111</t>
  </si>
  <si>
    <t>Центральная котельная, п. Ударный</t>
  </si>
  <si>
    <t>diff_511111111111</t>
  </si>
  <si>
    <t>Центральная котельная, ст. Преградная</t>
  </si>
  <si>
    <t>diff_5111111111111</t>
  </si>
  <si>
    <t>Центральная котельная, с. Уруп</t>
  </si>
  <si>
    <t>diff_51111111111111</t>
  </si>
  <si>
    <t>Центральная котельная, п. Медногорский</t>
  </si>
  <si>
    <t>diff_511111111111111</t>
  </si>
  <si>
    <t>Центральная котельная, а. Хабез</t>
  </si>
  <si>
    <t>diff_5111111111111111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</si>
  <si>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</si>
  <si>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</si>
  <si>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</si>
  <si>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</si>
  <si>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</si>
  <si>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</si>
  <si>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</si>
  <si>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</si>
  <si>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</si>
  <si>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</si>
  <si>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</si>
  <si>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</si>
  <si>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</si>
  <si>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</si>
  <si>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</si>
  <si>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</si>
  <si>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</si>
  <si>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</si>
  <si>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</si>
  <si>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</si>
  <si>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</si>
  <si>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</si>
  <si>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</si>
  <si>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</si>
  <si>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</si>
  <si>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</si>
  <si>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</si>
  <si>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</si>
  <si>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</si>
  <si>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</si>
  <si>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</si>
  <si>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</si>
  <si>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</si>
  <si>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</si>
  <si>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</si>
  <si>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</si>
  <si>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</si>
  <si>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</si>
  <si>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</si>
  <si>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</si>
  <si>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</si>
  <si>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</si>
  <si>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</si>
  <si>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</si>
  <si>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</si>
  <si>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</si>
  <si>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</si>
  <si>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</si>
  <si>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</si>
  <si>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</si>
  <si>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</si>
  <si>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</si>
  <si>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</si>
  <si>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</si>
  <si>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</si>
  <si>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</si>
  <si>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</si>
  <si>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</si>
  <si>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</si>
  <si>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</si>
  <si>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</si>
  <si>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</si>
  <si>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</si>
  <si>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</si>
  <si>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</si>
  <si>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</si>
  <si>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</si>
  <si>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</si>
  <si>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</si>
  <si>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</si>
  <si>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</si>
  <si>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</si>
  <si>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</si>
  <si>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</si>
  <si>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</si>
  <si>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</si>
  <si>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</si>
  <si>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</si>
  <si>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</si>
  <si>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</si>
  <si>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</si>
  <si>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</si>
  <si>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</si>
  <si>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</si>
  <si>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</si>
  <si>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</si>
  <si>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</si>
  <si>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</si>
  <si>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</si>
  <si>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</si>
  <si>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</si>
  <si>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</si>
  <si>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</si>
  <si>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</si>
  <si>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</si>
  <si>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</si>
  <si>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</si>
  <si>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</si>
  <si>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</si>
  <si>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</si>
  <si>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</si>
  <si>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</si>
  <si>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</si>
  <si>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</si>
  <si>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</si>
  <si>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</si>
  <si>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</si>
  <si>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</si>
  <si>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</si>
  <si>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</si>
  <si>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</si>
  <si>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</si>
  <si>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</si>
  <si>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</si>
  <si>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</si>
  <si>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</si>
  <si>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</si>
  <si>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</si>
  <si>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</si>
  <si>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</si>
  <si>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</si>
  <si>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</si>
  <si>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</si>
  <si>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</si>
  <si>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</si>
  <si>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</si>
  <si>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</si>
  <si>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</si>
  <si>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</si>
  <si>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</si>
  <si>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</si>
  <si>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</si>
  <si>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</si>
  <si>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</si>
  <si>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</si>
  <si>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</si>
  <si>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</si>
  <si>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</si>
  <si>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</si>
  <si>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</si>
  <si>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</si>
  <si>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</si>
  <si>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</si>
  <si>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</si>
  <si>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</si>
  <si>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</si>
  <si>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</si>
  <si>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</si>
  <si>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</si>
  <si>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</si>
  <si>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</si>
  <si>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</si>
  <si>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</si>
  <si>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</si>
  <si>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</si>
  <si>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</si>
  <si>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</si>
  <si>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</si>
  <si>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</si>
  <si>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</si>
  <si>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</si>
  <si>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</si>
  <si>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</si>
  <si>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</si>
  <si>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</si>
  <si>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</si>
  <si>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</si>
  <si>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</si>
  <si>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</si>
  <si>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</si>
  <si>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</si>
  <si>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</si>
  <si>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</si>
  <si>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</si>
  <si>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</si>
  <si>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</si>
  <si>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</si>
  <si>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</si>
  <si>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</si>
  <si>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</si>
  <si>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</si>
  <si>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</si>
  <si>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</si>
  <si>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</si>
  <si>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</si>
  <si>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</si>
  <si>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</si>
  <si>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</si>
  <si>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</si>
  <si>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</si>
  <si>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</si>
  <si>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</si>
  <si>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</si>
  <si>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</si>
  <si>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</si>
  <si>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</si>
  <si>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</si>
  <si>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</si>
  <si>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</si>
  <si>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</si>
  <si>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</si>
  <si>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</si>
  <si>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</si>
  <si>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</si>
  <si>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</si>
  <si>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</si>
  <si>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</si>
  <si>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</si>
  <si>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</si>
  <si>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</si>
  <si>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</si>
  <si>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</si>
  <si>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</si>
  <si>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</si>
  <si>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</si>
  <si>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</si>
  <si>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</si>
  <si>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</si>
  <si>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</si>
  <si>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</si>
  <si>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</si>
  <si>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</si>
  <si>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</si>
  <si>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</si>
  <si>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</si>
  <si>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</si>
  <si>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</si>
  <si>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</si>
  <si>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</si>
  <si>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</si>
  <si>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</si>
  <si>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</si>
  <si>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</si>
  <si>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</si>
  <si>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</si>
  <si>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</si>
  <si>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</si>
  <si>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</si>
  <si>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</si>
  <si>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</si>
  <si>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</si>
  <si>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</si>
  <si>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</si>
  <si>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</si>
  <si>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</si>
  <si>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</si>
  <si>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</si>
  <si>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</si>
  <si>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</si>
  <si>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</si>
  <si>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</si>
  <si>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</si>
  <si>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</si>
  <si>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</si>
  <si>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</si>
  <si>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</si>
  <si>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</si>
  <si>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</si>
  <si>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</si>
  <si>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</si>
  <si>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</si>
  <si>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</si>
  <si>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</si>
  <si>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</si>
  <si>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</si>
  <si>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</si>
  <si>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</si>
  <si>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</si>
  <si>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</si>
  <si>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</si>
  <si>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</si>
  <si>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</si>
  <si>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</si>
  <si>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</si>
  <si>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</si>
  <si>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</si>
  <si>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</si>
  <si>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</si>
  <si>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</si>
  <si>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</si>
  <si>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</si>
  <si>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</si>
  <si>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</si>
  <si>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</si>
  <si>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</si>
  <si>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</si>
  <si>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</si>
  <si>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</si>
  <si>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</si>
  <si>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</si>
  <si>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</si>
  <si>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</si>
  <si>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</si>
  <si>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</si>
  <si>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</si>
  <si>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</si>
  <si>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</si>
  <si>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</si>
  <si>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</si>
  <si>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</si>
  <si>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</si>
  <si>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</si>
  <si>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</si>
  <si>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</si>
  <si>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</si>
  <si>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</si>
  <si>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</si>
  <si>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</si>
  <si>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</si>
  <si>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</si>
  <si>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</si>
  <si>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</si>
  <si>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</si>
  <si>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</si>
  <si>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</si>
  <si>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</si>
  <si>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</si>
  <si>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</si>
  <si>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</si>
  <si>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</si>
  <si>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</si>
  <si>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</si>
  <si>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</si>
  <si>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</si>
  <si>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</si>
  <si>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</si>
  <si>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</si>
  <si>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</si>
  <si>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</si>
  <si>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</si>
  <si>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</si>
  <si>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</si>
  <si>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</si>
  <si>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</si>
  <si>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</si>
  <si>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</si>
  <si>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</si>
  <si>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</si>
  <si>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</si>
  <si>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</si>
  <si>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</si>
  <si>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</si>
  <si>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</si>
  <si>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</si>
  <si>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</si>
  <si>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</si>
  <si>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</si>
  <si>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</si>
  <si>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</si>
  <si>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</si>
  <si>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</si>
  <si>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</si>
  <si>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</si>
  <si>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</si>
  <si>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</si>
  <si>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</si>
  <si>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</si>
  <si>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</si>
  <si>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</si>
  <si>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</si>
  <si>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</si>
  <si>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</si>
  <si>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</si>
  <si>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</si>
  <si>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</si>
  <si>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</si>
  <si>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</si>
  <si>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</si>
  <si>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</si>
  <si>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</si>
  <si>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</si>
  <si>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</si>
  <si>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</si>
  <si>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</si>
  <si>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</si>
  <si>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</si>
  <si>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</si>
  <si>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</si>
  <si>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</si>
  <si>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</si>
  <si>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</si>
  <si>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</si>
  <si>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</si>
  <si>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</si>
  <si>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</si>
  <si>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</si>
  <si>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</si>
  <si>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</si>
  <si>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</si>
  <si>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</si>
  <si>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</si>
  <si>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</si>
  <si>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</si>
  <si>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</si>
  <si>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</si>
  <si>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</si>
  <si>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</si>
  <si>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</si>
  <si>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</si>
  <si>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</si>
  <si>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</si>
  <si>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</si>
  <si>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</si>
  <si>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</si>
  <si>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</si>
  <si>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</si>
  <si>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</si>
  <si>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</si>
  <si>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</si>
  <si>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</si>
  <si>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</si>
  <si>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</si>
  <si>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</si>
  <si>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</si>
  <si>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</si>
  <si>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</si>
  <si>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</si>
  <si>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</si>
  <si>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</si>
  <si>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</si>
  <si>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</si>
  <si>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</si>
  <si>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</si>
  <si>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</si>
  <si>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</si>
  <si>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</si>
  <si>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</si>
  <si>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</si>
  <si>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</si>
  <si>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</si>
  <si>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</si>
  <si>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</si>
  <si>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</si>
  <si>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</si>
  <si>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</si>
  <si>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</si>
  <si>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</si>
  <si>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</si>
  <si>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</si>
  <si>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</si>
  <si>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</si>
  <si>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</si>
  <si>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</si>
  <si>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</si>
  <si>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</si>
  <si>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</si>
  <si>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</si>
  <si>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</si>
  <si>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</si>
  <si>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</si>
  <si>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</si>
  <si>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</si>
  <si>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</si>
  <si>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</si>
  <si>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</si>
  <si>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</si>
  <si>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</si>
  <si>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</si>
  <si>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</si>
  <si>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</si>
  <si>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</si>
  <si>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</si>
  <si>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</si>
  <si>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</si>
  <si>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</si>
  <si>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</si>
  <si>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</si>
  <si>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</si>
  <si>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</si>
  <si>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</si>
  <si>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</si>
  <si>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</si>
  <si>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</si>
  <si>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</si>
  <si>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</si>
  <si>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</si>
  <si>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</si>
  <si>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</si>
  <si>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</si>
  <si>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</si>
  <si>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</si>
  <si>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</si>
  <si>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</si>
  <si>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</si>
  <si>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</si>
  <si>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</si>
  <si>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</si>
  <si>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</si>
  <si>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</si>
  <si>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</si>
  <si>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</si>
  <si>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</si>
  <si>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</si>
  <si>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</si>
  <si>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</si>
  <si>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</si>
  <si>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</si>
  <si>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</si>
  <si>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</si>
  <si>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</si>
  <si>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</si>
  <si>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</si>
  <si>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</si>
  <si>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</si>
  <si>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11111111111111</t>
  </si>
  <si>
    <t>111111111111111</t>
  </si>
  <si>
    <t>1111111111111111</t>
  </si>
  <si>
    <t>11111111111111111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</si>
  <si>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</si>
  <si>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</si>
  <si>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</si>
  <si>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</si>
  <si>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</si>
  <si>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</si>
  <si>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</si>
  <si>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</si>
  <si>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</si>
  <si>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</si>
  <si>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</si>
  <si>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</si>
  <si>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</si>
  <si>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</si>
  <si>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</si>
  <si>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</si>
  <si>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</si>
  <si>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</si>
  <si>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</si>
  <si>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</si>
  <si>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</si>
  <si>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</si>
  <si>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</si>
  <si>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</si>
  <si>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</si>
  <si>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</si>
  <si>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</si>
  <si>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</si>
  <si>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</si>
  <si>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</si>
  <si>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</si>
  <si>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</si>
  <si>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</si>
  <si>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</si>
  <si>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</si>
  <si>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</si>
  <si>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</si>
  <si>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</si>
  <si>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</si>
  <si>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</si>
  <si>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</si>
  <si>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</si>
  <si>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</si>
  <si>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</si>
  <si>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</si>
  <si>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</si>
  <si>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</si>
  <si>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</si>
  <si>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</si>
  <si>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</si>
  <si>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</si>
  <si>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</si>
  <si>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</si>
  <si>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</si>
  <si>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</si>
  <si>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</si>
  <si>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</si>
  <si>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</si>
  <si>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</si>
  <si>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</si>
  <si>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</si>
  <si>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</si>
  <si>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</si>
  <si>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</si>
  <si>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</si>
  <si>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</si>
  <si>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</si>
  <si>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</si>
  <si>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</si>
  <si>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</si>
  <si>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</si>
  <si>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</si>
  <si>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</si>
  <si>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</si>
  <si>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</si>
  <si>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</si>
  <si>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</si>
  <si>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</si>
  <si>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</si>
  <si>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</si>
  <si>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</si>
  <si>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</si>
  <si>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</si>
  <si>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</si>
  <si>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</si>
  <si>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</si>
  <si>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</si>
  <si>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</si>
  <si>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</si>
  <si>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</si>
  <si>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</si>
  <si>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</si>
  <si>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</si>
  <si>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</si>
  <si>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</si>
  <si>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</si>
  <si>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</si>
  <si>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</si>
  <si>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</si>
  <si>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</si>
  <si>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</si>
  <si>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</si>
  <si>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</si>
  <si>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</si>
  <si>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</si>
  <si>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</si>
  <si>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</si>
  <si>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</si>
  <si>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</si>
  <si>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</si>
  <si>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</si>
  <si>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</si>
  <si>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</si>
  <si>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</si>
  <si>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</si>
  <si>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</si>
  <si>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</si>
  <si>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</si>
  <si>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</si>
  <si>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</si>
  <si>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</si>
  <si>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</si>
  <si>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</si>
  <si>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</si>
  <si>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</si>
  <si>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</si>
  <si>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</si>
  <si>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</si>
  <si>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</si>
  <si>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</si>
  <si>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</si>
  <si>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</si>
  <si>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</si>
  <si>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</si>
  <si>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</si>
  <si>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</si>
  <si>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</si>
  <si>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</si>
  <si>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</si>
  <si>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</si>
  <si>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</si>
  <si>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</si>
  <si>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</si>
  <si>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</si>
  <si>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</si>
  <si>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</si>
  <si>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</si>
  <si>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</si>
  <si>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</si>
  <si>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</si>
  <si>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</si>
  <si>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</si>
  <si>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</si>
  <si>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</si>
  <si>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</si>
  <si>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</si>
  <si>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</si>
  <si>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</si>
  <si>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</si>
  <si>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</si>
  <si>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</si>
  <si>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</si>
  <si>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</si>
  <si>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</si>
  <si>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</si>
  <si>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</si>
  <si>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</si>
  <si>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</si>
  <si>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</si>
  <si>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</si>
  <si>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</si>
  <si>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</si>
  <si>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</si>
  <si>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</si>
  <si>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</si>
  <si>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</si>
  <si>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</si>
  <si>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</si>
  <si>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</si>
  <si>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</si>
  <si>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</si>
  <si>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</si>
  <si>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</si>
  <si>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</si>
  <si>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</si>
  <si>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</si>
  <si>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</si>
  <si>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</si>
  <si>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</si>
  <si>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</si>
  <si>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</si>
  <si>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</si>
  <si>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</si>
  <si>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</si>
  <si>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</si>
  <si>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</si>
  <si>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</si>
  <si>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</si>
  <si>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</si>
  <si>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</si>
  <si>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</si>
  <si>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</si>
  <si>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</si>
  <si>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</si>
  <si>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</si>
  <si>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</si>
  <si>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</si>
  <si>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</si>
  <si>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</si>
  <si>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</si>
  <si>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</si>
  <si>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</si>
  <si>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</si>
  <si>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</si>
  <si>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</si>
  <si>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</si>
  <si>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</si>
  <si>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</si>
  <si>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</si>
  <si>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</si>
  <si>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</si>
  <si>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</si>
  <si>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</si>
  <si>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</si>
  <si>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</si>
  <si>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</si>
  <si>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</si>
  <si>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</si>
  <si>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</si>
  <si>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</si>
  <si>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</si>
  <si>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</si>
  <si>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</si>
  <si>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</si>
  <si>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</si>
  <si>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</si>
  <si>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</si>
  <si>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</si>
  <si>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</si>
  <si>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</si>
  <si>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</si>
  <si>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</si>
  <si>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</si>
  <si>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</si>
  <si>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</si>
  <si>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</si>
  <si>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</si>
  <si>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</si>
  <si>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</si>
  <si>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</si>
  <si>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</si>
  <si>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</si>
  <si>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</si>
  <si>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</si>
  <si>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</si>
  <si>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</si>
  <si>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</si>
  <si>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</si>
  <si>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</si>
  <si>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</si>
  <si>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</si>
  <si>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</si>
  <si>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</si>
  <si>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</si>
  <si>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</si>
  <si>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</si>
  <si>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</si>
  <si>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</si>
  <si>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</si>
  <si>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</si>
  <si>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</si>
  <si>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</si>
  <si>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</si>
  <si>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</si>
  <si>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</si>
  <si>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</si>
  <si>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</si>
  <si>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</si>
  <si>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</si>
  <si>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</si>
  <si>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</si>
  <si>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</si>
  <si>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</si>
  <si>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</si>
  <si>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</si>
  <si>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</si>
  <si>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</si>
  <si>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</si>
  <si>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</si>
  <si>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</si>
  <si>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</si>
  <si>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</si>
  <si>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</si>
  <si>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</si>
  <si>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</si>
  <si>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</si>
  <si>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</si>
  <si>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</si>
  <si>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</si>
  <si>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</si>
  <si>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</si>
  <si>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</si>
  <si>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</si>
  <si>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</si>
  <si>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</si>
  <si>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</si>
  <si>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</si>
  <si>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</si>
  <si>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</si>
  <si>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</si>
  <si>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</si>
  <si>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</si>
  <si>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</si>
  <si>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</si>
  <si>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</si>
  <si>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</si>
  <si>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</si>
  <si>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</si>
  <si>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</si>
  <si>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</si>
  <si>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</si>
  <si>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</si>
  <si>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</si>
  <si>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</si>
  <si>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</si>
  <si>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</si>
  <si>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</si>
  <si>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</si>
  <si>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</si>
  <si>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</si>
  <si>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</si>
  <si>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</si>
  <si>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</si>
  <si>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</si>
  <si>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</si>
  <si>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</si>
  <si>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</si>
  <si>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</si>
  <si>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</si>
  <si>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</si>
  <si>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</si>
  <si>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</si>
  <si>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</si>
  <si>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</si>
  <si>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</si>
  <si>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</si>
  <si>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</si>
  <si>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</si>
  <si>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</si>
  <si>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</si>
  <si>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</si>
  <si>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</si>
  <si>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</si>
  <si>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</si>
  <si>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</si>
  <si>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</si>
  <si>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</si>
  <si>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</si>
  <si>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</si>
  <si>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</si>
  <si>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</si>
  <si>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</si>
  <si>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</si>
  <si>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</si>
  <si>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</si>
  <si>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</si>
  <si>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</si>
  <si>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</si>
  <si>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</si>
  <si>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</si>
  <si>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</si>
  <si>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</si>
  <si>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</si>
  <si>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</si>
  <si>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</si>
  <si>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</si>
  <si>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</si>
  <si>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</si>
  <si>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</si>
  <si>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</si>
  <si>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</si>
  <si>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</si>
  <si>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</si>
  <si>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</si>
  <si>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</si>
  <si>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</si>
  <si>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</si>
  <si>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</si>
  <si>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</si>
  <si>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</si>
  <si>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</si>
  <si>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</si>
  <si>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</si>
  <si>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</si>
  <si>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</si>
  <si>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</si>
  <si>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</si>
  <si>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</si>
  <si>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</si>
  <si>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</si>
  <si>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</si>
  <si>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</si>
  <si>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</si>
  <si>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</si>
  <si>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</si>
  <si>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</si>
  <si>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</si>
  <si>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</si>
  <si>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</si>
  <si>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</si>
  <si>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</si>
  <si>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</si>
  <si>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</si>
  <si>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</si>
  <si>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</si>
  <si>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</si>
  <si>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</si>
  <si>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</si>
  <si>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</si>
  <si>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</si>
  <si>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</si>
  <si>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</si>
  <si>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</si>
  <si>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</si>
  <si>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</si>
  <si>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</si>
  <si>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</si>
  <si>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</si>
  <si>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</si>
  <si>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</si>
  <si>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</si>
  <si>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</si>
  <si>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</si>
  <si>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</si>
  <si>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</si>
  <si>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</si>
  <si>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</si>
  <si>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</si>
  <si>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</si>
  <si>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</si>
  <si>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</si>
  <si>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</si>
  <si>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</si>
  <si>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</si>
  <si>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</si>
  <si>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</si>
  <si>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</si>
  <si>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</si>
  <si>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</si>
  <si>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</si>
  <si>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</si>
  <si>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</si>
  <si>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</si>
  <si>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</si>
  <si>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</si>
  <si>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</si>
  <si>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</si>
  <si>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</si>
  <si>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</si>
  <si>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</si>
  <si>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</si>
  <si>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</si>
  <si>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</si>
  <si>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</si>
  <si>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</si>
  <si>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</si>
  <si>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</si>
  <si>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</si>
  <si>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</si>
  <si>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</si>
  <si>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</si>
  <si>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</si>
  <si>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</si>
  <si>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</si>
  <si>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</si>
  <si>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</si>
  <si>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</si>
  <si>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</si>
  <si>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</si>
  <si>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</si>
  <si>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</si>
  <si>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</si>
  <si>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</si>
  <si>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</si>
  <si>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</si>
  <si>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</si>
  <si>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</si>
  <si>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</si>
  <si>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</si>
  <si>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</si>
  <si>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</si>
  <si>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</si>
  <si>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</si>
  <si>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</si>
  <si>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</si>
  <si>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</si>
  <si>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</si>
  <si>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</si>
  <si>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</si>
  <si>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</si>
  <si>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</si>
  <si>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</si>
  <si>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</si>
  <si>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</si>
  <si>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</si>
  <si>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</si>
  <si>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</si>
  <si>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</si>
  <si>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</si>
  <si>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</si>
  <si>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</si>
  <si>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</si>
  <si>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</si>
  <si>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</si>
  <si>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</si>
  <si>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</si>
  <si>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</si>
  <si>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</si>
  <si>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</si>
  <si>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</si>
  <si>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</si>
  <si>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</si>
  <si>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</si>
  <si>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</si>
  <si>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</si>
  <si>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</si>
  <si>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</si>
  <si>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</si>
  <si>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</si>
  <si>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</si>
  <si>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</si>
  <si>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</si>
  <si>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</si>
  <si>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</si>
  <si>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</si>
  <si>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</si>
  <si>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</si>
  <si>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</si>
  <si>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</si>
  <si>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</si>
  <si>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</si>
  <si>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</si>
  <si>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</si>
  <si>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</si>
  <si>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</si>
  <si>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</si>
  <si>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</si>
  <si>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</si>
  <si>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</si>
  <si>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</si>
  <si>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</si>
  <si>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</si>
  <si>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</si>
  <si>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</si>
  <si>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</si>
  <si>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</si>
  <si>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</si>
  <si>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</si>
  <si>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</si>
  <si>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</si>
  <si>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</si>
  <si>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</si>
  <si>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</si>
  <si>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</si>
  <si>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</si>
  <si>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</si>
  <si>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</si>
  <si>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</si>
  <si>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</si>
  <si>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</si>
  <si>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</si>
  <si>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</si>
  <si>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</si>
  <si>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</si>
  <si>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</si>
  <si>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</si>
  <si>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</si>
  <si>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</si>
  <si>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</si>
  <si>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</si>
  <si>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</si>
  <si>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</si>
  <si>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</si>
  <si>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</si>
  <si>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</si>
  <si>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</si>
  <si>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</si>
  <si>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</si>
  <si>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</si>
  <si>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</si>
  <si>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</si>
  <si>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</si>
  <si>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</si>
  <si>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</si>
  <si>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</si>
  <si>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</si>
  <si>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</si>
  <si>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</si>
  <si>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</si>
  <si>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</si>
  <si>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</si>
  <si>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</si>
  <si>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</si>
  <si>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</si>
  <si>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</si>
  <si>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</si>
  <si>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</si>
  <si>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</si>
  <si>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</si>
  <si>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</si>
  <si>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</si>
  <si>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</si>
  <si>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</si>
  <si>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</si>
  <si>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</si>
  <si>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</si>
  <si>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</si>
  <si>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</si>
  <si>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</si>
  <si>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</si>
  <si>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</si>
  <si>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</si>
  <si>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</si>
  <si>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</si>
  <si>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</si>
  <si>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</si>
  <si>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</si>
  <si>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</si>
  <si>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</si>
  <si>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</si>
  <si>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</si>
  <si>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</si>
  <si>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</si>
  <si>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</si>
  <si>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</si>
  <si>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</si>
  <si>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</si>
  <si>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</si>
  <si>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</si>
  <si>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</si>
  <si>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</si>
  <si>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</si>
  <si>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</si>
  <si>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</si>
  <si>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</si>
  <si>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</si>
  <si>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</si>
  <si>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</si>
  <si>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</si>
  <si>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</si>
  <si>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</si>
  <si>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</si>
  <si>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</si>
  <si>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</si>
  <si>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</si>
  <si>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</si>
  <si>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</si>
  <si>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</si>
  <si>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</si>
  <si>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</si>
  <si>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</si>
  <si>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</si>
  <si>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</si>
  <si>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</si>
  <si>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</si>
  <si>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</si>
  <si>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</si>
  <si>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</si>
  <si>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</si>
  <si>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</si>
  <si>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</si>
  <si>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</si>
  <si>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</si>
  <si>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</si>
  <si>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</si>
  <si>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</si>
  <si>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</si>
  <si>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</si>
  <si>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</si>
  <si>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</si>
  <si>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</si>
  <si>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</si>
  <si>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</si>
  <si>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</si>
  <si>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</si>
  <si>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</si>
  <si>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</si>
  <si>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</si>
  <si>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</si>
  <si>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</si>
  <si>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</si>
  <si>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</si>
  <si>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</si>
  <si>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</si>
  <si>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</si>
  <si>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</si>
  <si>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</si>
  <si>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</si>
  <si>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</si>
  <si>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</si>
  <si>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</si>
  <si>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</si>
  <si>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</si>
  <si>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</si>
  <si>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</si>
  <si>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</si>
  <si>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</si>
  <si>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</si>
  <si>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</si>
  <si>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</si>
  <si>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</si>
  <si>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</si>
  <si>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</si>
  <si>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</si>
  <si>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</si>
  <si>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</si>
  <si>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</si>
  <si>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</si>
  <si>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</si>
  <si>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</si>
  <si>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</si>
  <si>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</si>
  <si>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</si>
  <si>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</si>
  <si>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</si>
  <si>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</si>
  <si>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</si>
  <si>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</si>
  <si>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</si>
  <si>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</si>
  <si>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</si>
  <si>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</si>
  <si>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</si>
  <si>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</si>
  <si>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</si>
  <si>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</si>
  <si>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</si>
  <si>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</si>
  <si>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</si>
  <si>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</si>
  <si>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</si>
  <si>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</si>
  <si>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</si>
  <si>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</si>
  <si>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</si>
  <si>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</si>
  <si>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</si>
  <si>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</si>
  <si>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</si>
  <si>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</si>
  <si>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</si>
  <si>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</si>
  <si>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</si>
  <si>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</si>
  <si>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</si>
  <si>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</si>
  <si>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</si>
  <si>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</si>
  <si>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</si>
  <si>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</si>
  <si>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</si>
  <si>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</si>
  <si>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</si>
  <si>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</si>
  <si>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</si>
  <si>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</si>
  <si>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</si>
  <si>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</si>
  <si>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</si>
  <si>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</si>
  <si>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</si>
  <si>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</si>
  <si>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</si>
  <si>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</si>
  <si>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</si>
  <si>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</si>
  <si>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</si>
  <si>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</si>
  <si>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</si>
  <si>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</si>
  <si>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</si>
  <si>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</si>
  <si>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</si>
  <si>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</si>
  <si>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</si>
  <si>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</si>
  <si>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</si>
  <si>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</si>
  <si>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</si>
  <si>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</si>
  <si>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</si>
  <si>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</si>
  <si>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</si>
  <si>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</si>
  <si>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</si>
  <si>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</si>
  <si>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</si>
  <si>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</si>
  <si>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</si>
  <si>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</si>
  <si>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</si>
  <si>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</si>
  <si>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</si>
  <si>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</si>
  <si>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</si>
  <si>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</si>
  <si>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</si>
  <si>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</si>
  <si>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</si>
  <si>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</si>
  <si>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</si>
  <si>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</si>
  <si>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</si>
  <si>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</si>
  <si>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</si>
  <si>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</si>
  <si>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</si>
  <si>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</si>
  <si>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</si>
  <si>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</si>
  <si>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</si>
  <si>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</si>
  <si>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</si>
  <si>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</si>
  <si>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</si>
  <si>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</si>
  <si>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</si>
  <si>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</si>
  <si>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</si>
  <si>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</si>
  <si>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</si>
  <si>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</si>
  <si>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</si>
  <si>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</si>
  <si>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</si>
  <si>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</si>
  <si>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</si>
  <si>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</si>
  <si>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</si>
  <si>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</si>
  <si>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</si>
  <si>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</si>
  <si>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</si>
  <si>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</si>
  <si>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</si>
  <si>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</si>
  <si>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</si>
  <si>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</si>
  <si>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</si>
  <si>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</si>
  <si>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</si>
  <si>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</si>
  <si>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</si>
  <si>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</si>
  <si>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</si>
  <si>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</si>
  <si>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</si>
  <si>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</si>
  <si>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</si>
  <si>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</si>
  <si>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</si>
  <si>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</si>
  <si>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</si>
  <si>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</si>
  <si>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</si>
  <si>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</si>
  <si>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</si>
  <si>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</si>
  <si>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</si>
  <si>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</si>
  <si>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</si>
  <si>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</si>
  <si>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</si>
  <si>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</si>
  <si>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</si>
  <si>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</si>
  <si>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</si>
  <si>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</si>
  <si>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</si>
  <si>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</si>
  <si>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</si>
  <si>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</si>
  <si>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</si>
  <si>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</si>
  <si>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</si>
  <si>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</si>
  <si>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</si>
  <si>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</si>
  <si>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</si>
  <si>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</si>
  <si>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</si>
  <si>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</si>
  <si>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</si>
  <si>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</si>
  <si>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</si>
  <si>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</si>
  <si>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</si>
  <si>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</si>
  <si>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</si>
  <si>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</si>
  <si>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</si>
  <si>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</si>
  <si>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</si>
  <si>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</si>
  <si>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</si>
  <si>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</si>
  <si>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</si>
  <si>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</si>
  <si>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</si>
  <si>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</si>
  <si>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</si>
  <si>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</si>
  <si>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</si>
  <si>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</si>
  <si>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</si>
  <si>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</si>
  <si>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</si>
  <si>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</si>
  <si>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</si>
  <si>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</si>
  <si>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</si>
  <si>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</si>
  <si>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</si>
  <si>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</si>
  <si>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</si>
  <si>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</si>
  <si>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</si>
  <si>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</si>
  <si>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</si>
  <si>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</si>
  <si>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</si>
  <si>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</si>
  <si>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</si>
  <si>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</si>
  <si>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</si>
  <si>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</si>
  <si>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CROSSES</t>
  </si>
  <si>
    <t>24</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</si>
  <si>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</si>
  <si>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</si>
  <si>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</si>
  <si>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</si>
  <si>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</si>
  <si>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</si>
  <si>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</si>
  <si>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</si>
  <si>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</si>
  <si>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</si>
  <si>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</si>
  <si>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</si>
  <si>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</si>
  <si>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</si>
  <si>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</si>
  <si>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</si>
  <si>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</si>
  <si>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</si>
  <si>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</si>
  <si>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</si>
  <si>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</si>
  <si>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</si>
  <si>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</si>
  <si>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</si>
  <si>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</si>
  <si>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</si>
  <si>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</si>
  <si>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</si>
  <si>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</si>
  <si>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</si>
  <si>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</si>
  <si>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</si>
  <si>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</si>
  <si>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</si>
  <si>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</si>
  <si>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</si>
  <si>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</si>
  <si>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</si>
  <si>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</si>
  <si>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</si>
  <si>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</si>
  <si>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</si>
  <si>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</si>
  <si>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</si>
  <si>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</si>
  <si>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</si>
  <si>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</si>
  <si>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</si>
  <si>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</si>
  <si>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</si>
  <si>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</si>
  <si>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</si>
  <si>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</si>
  <si>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</si>
  <si>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</si>
  <si>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</si>
  <si>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</si>
  <si>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</si>
  <si>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</si>
  <si>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</si>
  <si>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</si>
  <si>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</si>
  <si>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</si>
  <si>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</si>
  <si>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</si>
  <si>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</si>
  <si>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</si>
  <si>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</si>
  <si>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</si>
  <si>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</si>
  <si>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</si>
  <si>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</si>
  <si>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</si>
  <si>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</si>
  <si>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</si>
  <si>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</si>
  <si>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</si>
  <si>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</si>
  <si>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</si>
  <si>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</si>
  <si>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</si>
  <si>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</si>
  <si>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</si>
  <si>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</si>
  <si>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</si>
  <si>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</si>
  <si>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</si>
  <si>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</si>
  <si>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</si>
  <si>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</si>
  <si>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</si>
  <si>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</si>
  <si>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</si>
  <si>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</si>
  <si>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</si>
  <si>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</si>
  <si>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</si>
  <si>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</si>
  <si>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</si>
  <si>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</si>
  <si>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</si>
  <si>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</si>
  <si>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</si>
  <si>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</si>
  <si>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</si>
  <si>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</si>
  <si>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</si>
  <si>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</si>
  <si>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</si>
  <si>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</si>
  <si>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</si>
  <si>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</si>
  <si>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</si>
  <si>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</si>
  <si>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</si>
  <si>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</si>
  <si>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</si>
  <si>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</si>
  <si>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</si>
  <si>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</si>
  <si>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</si>
  <si>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</si>
  <si>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Республика Бурятия</t>
  </si>
  <si>
    <t>52</t>
  </si>
  <si>
    <t>PT_NETS_LIST</t>
  </si>
  <si>
    <t>Республика Дагестан</t>
  </si>
  <si>
    <t>53</t>
  </si>
  <si>
    <t>Республика Ингушетия</t>
  </si>
  <si>
    <t>TERRITORY_ID</t>
  </si>
  <si>
    <t>5111111111</t>
  </si>
  <si>
    <t>начинать только с 2, остальное по умолчанию</t>
  </si>
  <si>
    <t>54</t>
  </si>
  <si>
    <t>Республика Калмыкия</t>
  </si>
  <si>
    <t>DIFFERENTIATION_ID</t>
  </si>
  <si>
    <t>51111111111111111</t>
  </si>
  <si>
    <t>55</t>
  </si>
  <si>
    <t>Республика Карелия</t>
  </si>
  <si>
    <t>IP_ID</t>
  </si>
  <si>
    <t>56</t>
  </si>
  <si>
    <t>Республика Коми</t>
  </si>
  <si>
    <t>начинать только с 30, остальное по умолчанию</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</si>
  <si>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</si>
  <si>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</si>
  <si>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</si>
  <si>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</si>
  <si>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</si>
  <si>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</si>
  <si>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</si>
  <si>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</si>
  <si>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</si>
  <si>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</si>
  <si>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</si>
  <si>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</si>
  <si>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</si>
  <si>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</si>
  <si>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</si>
  <si>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</si>
  <si>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</si>
  <si>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</si>
  <si>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</si>
  <si>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</si>
  <si>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</si>
  <si>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</si>
  <si>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</si>
  <si>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</si>
  <si>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</si>
  <si>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</si>
  <si>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</si>
  <si>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</si>
  <si>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</si>
  <si>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</si>
  <si>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</si>
  <si>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</si>
  <si>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</si>
  <si>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</si>
  <si>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</si>
  <si>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</si>
  <si>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</si>
  <si>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</si>
  <si>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</si>
  <si>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</si>
  <si>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</si>
  <si>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</si>
  <si>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</si>
  <si>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</si>
  <si>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</si>
  <si>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</si>
  <si>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</si>
  <si>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</si>
  <si>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</si>
  <si>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</si>
  <si>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</si>
  <si>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</si>
  <si>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</si>
  <si>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</si>
  <si>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</si>
  <si>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</si>
  <si>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</si>
  <si>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</si>
  <si>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</si>
  <si>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</si>
  <si>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</si>
  <si>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</si>
  <si>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</si>
  <si>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</si>
  <si>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</si>
  <si>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</si>
  <si>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</si>
  <si>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</si>
  <si>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</si>
  <si>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</si>
  <si>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</si>
  <si>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</si>
  <si>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</si>
  <si>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</si>
  <si>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</si>
  <si>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</si>
  <si>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</si>
  <si>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</si>
  <si>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</si>
  <si>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</si>
  <si>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</si>
  <si>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</si>
  <si>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</si>
  <si>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</si>
  <si>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</si>
  <si>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</si>
  <si>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</si>
  <si>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</si>
  <si>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</si>
  <si>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</si>
  <si>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</si>
  <si>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</si>
  <si>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</si>
  <si>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</si>
  <si>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</si>
  <si>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</si>
  <si>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</si>
  <si>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</si>
  <si>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</si>
  <si>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</si>
  <si>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</si>
  <si>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</si>
  <si>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</si>
  <si>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</si>
  <si>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</si>
  <si>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</si>
  <si>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</si>
  <si>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</si>
  <si>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</si>
  <si>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</si>
  <si>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</si>
  <si>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</si>
  <si>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</si>
  <si>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</si>
  <si>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</si>
  <si>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</si>
  <si>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</si>
  <si>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</si>
  <si>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</si>
  <si>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</si>
  <si>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</si>
  <si>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</si>
  <si>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</si>
  <si>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</si>
  <si>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</si>
  <si>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</si>
  <si>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</si>
  <si>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</si>
  <si>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</si>
  <si>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</si>
  <si>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</si>
  <si>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</si>
  <si>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</si>
  <si>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</si>
  <si>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</si>
  <si>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</si>
  <si>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</si>
  <si>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</si>
  <si>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</si>
  <si>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</si>
  <si>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</si>
  <si>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</si>
  <si>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</si>
  <si>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</si>
  <si>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</si>
  <si>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</si>
  <si>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</si>
  <si>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</si>
  <si>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</si>
  <si>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</si>
  <si>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</si>
  <si>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</si>
  <si>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</si>
  <si>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</si>
  <si>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</si>
  <si>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</si>
  <si>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</si>
  <si>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</si>
  <si>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</si>
  <si>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</si>
  <si>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</si>
  <si>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</si>
  <si>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</si>
  <si>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</si>
  <si>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</si>
  <si>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</si>
  <si>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</si>
  <si>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</si>
  <si>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</si>
  <si>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</si>
  <si>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</si>
  <si>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</si>
  <si>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</si>
  <si>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</si>
  <si>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</si>
  <si>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</si>
  <si>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</si>
  <si>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</si>
  <si>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</si>
  <si>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</si>
  <si>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</si>
  <si>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</si>
  <si>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</si>
  <si>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</si>
  <si>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</si>
  <si>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</si>
  <si>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</si>
  <si>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</si>
  <si>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</si>
  <si>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</si>
  <si>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</si>
  <si>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</si>
  <si>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</si>
  <si>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</si>
  <si>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</si>
  <si>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</si>
  <si>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</si>
  <si>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</si>
  <si>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</si>
  <si>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</si>
  <si>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</si>
  <si>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</si>
  <si>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</si>
  <si>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</si>
  <si>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</si>
  <si>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</si>
  <si>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</si>
  <si>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</si>
  <si>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</si>
  <si>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</si>
  <si>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</si>
  <si>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</si>
  <si>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</si>
  <si>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</si>
  <si>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</si>
  <si>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</si>
  <si>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</si>
  <si>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</si>
  <si>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</si>
  <si>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</si>
  <si>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</si>
  <si>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</si>
  <si>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</si>
  <si>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</si>
  <si>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</si>
  <si>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</si>
  <si>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</si>
  <si>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</si>
  <si>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</si>
  <si>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</si>
  <si>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</si>
  <si>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</si>
  <si>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</si>
  <si>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</si>
  <si>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</si>
  <si>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</si>
  <si>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</si>
  <si>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</si>
  <si>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</si>
  <si>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</si>
  <si>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</si>
  <si>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</si>
  <si>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</si>
  <si>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</si>
  <si>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</si>
  <si>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</si>
  <si>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</si>
  <si>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</si>
  <si>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</si>
  <si>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</si>
  <si>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</si>
  <si>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</si>
  <si>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</si>
  <si>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</si>
  <si>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</si>
  <si>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</si>
  <si>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</si>
  <si>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</si>
  <si>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</si>
  <si>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</si>
  <si>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</si>
  <si>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</si>
  <si>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</si>
  <si>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</si>
  <si>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</si>
  <si>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</si>
  <si>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</si>
  <si>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</si>
  <si>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</si>
  <si>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</si>
  <si>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</si>
  <si>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</si>
  <si>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</si>
  <si>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</si>
  <si>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</si>
  <si>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</si>
  <si>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</si>
  <si>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</si>
  <si>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</si>
  <si>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</si>
  <si>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</si>
  <si>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</si>
  <si>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</si>
  <si>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</si>
  <si>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</si>
  <si>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</si>
  <si>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</si>
  <si>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</si>
  <si>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</si>
  <si>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</si>
  <si>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</si>
  <si>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</si>
  <si>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</si>
  <si>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</si>
  <si>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</si>
  <si>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</si>
  <si>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</si>
  <si>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</si>
  <si>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</si>
  <si>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</si>
  <si>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</si>
  <si>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</si>
  <si>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</si>
  <si>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</si>
  <si>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</si>
  <si>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</si>
  <si>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</si>
  <si>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</si>
  <si>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</si>
  <si>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</si>
  <si>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</si>
  <si>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</si>
  <si>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</si>
  <si>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</si>
  <si>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</si>
  <si>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</si>
  <si>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</si>
  <si>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</si>
  <si>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</si>
  <si>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</si>
  <si>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</si>
  <si>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</si>
  <si>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</si>
  <si>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</si>
  <si>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</si>
  <si>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</si>
  <si>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</si>
  <si>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</si>
  <si>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</si>
  <si>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</si>
  <si>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</si>
  <si>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</si>
  <si>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</si>
  <si>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</si>
  <si>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</si>
  <si>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</si>
  <si>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</si>
  <si>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</si>
  <si>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</si>
  <si>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</si>
  <si>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</si>
  <si>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</si>
  <si>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</si>
  <si>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</si>
  <si>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</si>
  <si>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</si>
  <si>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</si>
  <si>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</si>
  <si>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</si>
  <si>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</si>
  <si>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</si>
  <si>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</si>
  <si>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</si>
  <si>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</si>
  <si>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</si>
  <si>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</si>
  <si>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</si>
  <si>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</si>
  <si>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</si>
  <si>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</si>
  <si>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</si>
  <si>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</si>
  <si>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</si>
  <si>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</si>
  <si>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</si>
  <si>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</si>
  <si>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</si>
  <si>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</si>
  <si>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</si>
  <si>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</si>
  <si>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</si>
  <si>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</si>
  <si>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</si>
  <si>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</si>
  <si>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</si>
  <si>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</si>
  <si>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</si>
  <si>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</si>
  <si>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</si>
  <si>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</si>
  <si>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</si>
  <si>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</si>
  <si>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</si>
  <si>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</si>
  <si>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</si>
  <si>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</si>
  <si>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</si>
  <si>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</si>
  <si>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</si>
  <si>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</si>
  <si>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</si>
  <si>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</si>
  <si>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</si>
  <si>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</si>
  <si>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</si>
  <si>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</si>
  <si>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</si>
  <si>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</si>
  <si>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</si>
  <si>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</si>
  <si>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</si>
  <si>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</si>
  <si>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</si>
  <si>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</si>
  <si>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</si>
  <si>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</si>
  <si>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</si>
  <si>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</si>
  <si>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</si>
  <si>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</si>
  <si>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</si>
  <si>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</si>
  <si>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</si>
  <si>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</si>
  <si>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</si>
  <si>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</si>
  <si>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</si>
  <si>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</si>
  <si>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</si>
  <si>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</si>
  <si>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</si>
  <si>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</si>
  <si>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</si>
  <si>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</si>
  <si>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</si>
  <si>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</si>
  <si>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</si>
  <si>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</si>
  <si>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</si>
  <si>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</si>
  <si>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</si>
  <si>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</si>
  <si>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</si>
  <si>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</si>
  <si>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</si>
  <si>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</si>
  <si>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</si>
  <si>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</si>
  <si>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</si>
  <si>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</si>
  <si>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</si>
  <si>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</si>
  <si>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</si>
  <si>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</si>
  <si>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</si>
  <si>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</si>
  <si>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</si>
  <si>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</si>
  <si>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</si>
  <si>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</si>
  <si>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</si>
  <si>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</si>
  <si>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</si>
  <si>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</si>
  <si>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</si>
  <si>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</si>
  <si>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</si>
  <si>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</si>
  <si>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</si>
  <si>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</si>
  <si>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</si>
  <si>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</si>
  <si>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</si>
  <si>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</si>
  <si>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</si>
  <si>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</si>
  <si>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</si>
  <si>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</si>
  <si>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</si>
  <si>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</si>
  <si>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</si>
  <si>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</si>
  <si>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</si>
  <si>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</si>
  <si>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</si>
  <si>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</si>
  <si>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</si>
  <si>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</si>
  <si>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</si>
  <si>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</si>
  <si>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</si>
  <si>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</si>
  <si>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</si>
  <si>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</si>
  <si>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</si>
  <si>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</si>
  <si>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</si>
  <si>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</si>
  <si>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</si>
  <si>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</si>
  <si>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</si>
  <si>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</si>
  <si>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</si>
  <si>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</si>
  <si>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</si>
  <si>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</si>
  <si>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</si>
  <si>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</si>
  <si>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</si>
  <si>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</si>
  <si>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</si>
  <si>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</si>
  <si>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</si>
  <si>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</si>
  <si>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</si>
  <si>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</si>
  <si>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</si>
  <si>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</si>
  <si>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</si>
  <si>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</si>
  <si>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</si>
  <si>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</si>
  <si>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</si>
  <si>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</si>
  <si>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</si>
  <si>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</si>
  <si>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</si>
  <si>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</si>
  <si>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</si>
  <si>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</si>
  <si>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</si>
  <si>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</si>
  <si>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</si>
  <si>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</si>
  <si>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</si>
  <si>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</si>
  <si>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</si>
  <si>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</si>
  <si>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</si>
  <si>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</si>
  <si>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</si>
  <si>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</si>
  <si>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</si>
  <si>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</si>
  <si>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</si>
  <si>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</si>
  <si>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</si>
  <si>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</si>
  <si>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</si>
  <si>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</si>
  <si>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</si>
  <si>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</si>
  <si>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</si>
  <si>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</si>
  <si>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</si>
  <si>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</si>
  <si>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</si>
  <si>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</si>
  <si>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2620</t>
  </si>
  <si>
    <t>31526610</t>
  </si>
  <si>
    <t>"Пограничное управление Федеральной службы безопасности Российской Федерации по Карачаево-Черкесской Республике"</t>
  </si>
  <si>
    <t>0917010056</t>
  </si>
  <si>
    <t>091701001</t>
  </si>
  <si>
    <t>26560525</t>
  </si>
  <si>
    <t>АО "ГУ ЖКХ"</t>
  </si>
  <si>
    <t>5116000922</t>
  </si>
  <si>
    <t>511601001</t>
  </si>
  <si>
    <t>13-05-2009 00:00:00</t>
  </si>
  <si>
    <t>30807311</t>
  </si>
  <si>
    <t>АО "ЧЗРТИ"</t>
  </si>
  <si>
    <t>0901000493</t>
  </si>
  <si>
    <t>26353912</t>
  </si>
  <si>
    <t>АО Агрокомбинат "Южный"</t>
  </si>
  <si>
    <t>0909001925</t>
  </si>
  <si>
    <t>770301001</t>
  </si>
  <si>
    <t>30939439</t>
  </si>
  <si>
    <t>7703760791</t>
  </si>
  <si>
    <t>091601001</t>
  </si>
  <si>
    <t>ГЛАВНОЕ УПРАВЛЕНИЕ КАРАЧАЕВО-ЧЕРКЕССКОЙ РЕСПУБЛИКИ ПО ТАРИФАМ И ЦЕНАМ</t>
  </si>
  <si>
    <t>0901046635</t>
  </si>
  <si>
    <t>26371332</t>
  </si>
  <si>
    <t>ГУП СК "Ставрополькрайводоканал"</t>
  </si>
  <si>
    <t>2635040105</t>
  </si>
  <si>
    <t>263501001</t>
  </si>
  <si>
    <t>18-11-1997 00:00:00</t>
  </si>
  <si>
    <t>27183707</t>
  </si>
  <si>
    <t>ОАО "Карачаево-Черкесский сахарный завод"</t>
  </si>
  <si>
    <t>0903006010</t>
  </si>
  <si>
    <t>090301001</t>
  </si>
  <si>
    <t>26353913</t>
  </si>
  <si>
    <t>ОАО "Тепловые сети"</t>
  </si>
  <si>
    <t>0916007974</t>
  </si>
  <si>
    <t>27182859</t>
  </si>
  <si>
    <t>ООО "Генерация"</t>
  </si>
  <si>
    <t>0917015174</t>
  </si>
  <si>
    <t>13-11-2009 00:00:00</t>
  </si>
  <si>
    <t>26505422</t>
  </si>
  <si>
    <t>ООО "ПРОФИТ"</t>
  </si>
  <si>
    <t>0912001700</t>
  </si>
  <si>
    <t>091201001</t>
  </si>
  <si>
    <t>31268328</t>
  </si>
  <si>
    <t>ООО "Промэнерго"</t>
  </si>
  <si>
    <t>0917036209</t>
  </si>
  <si>
    <t>02-02-2019 00:00:00</t>
  </si>
  <si>
    <t>31359069</t>
  </si>
  <si>
    <t>ООО "ТЕПЛО ЭНЕРГО СЕТИ"</t>
  </si>
  <si>
    <t>0916011716</t>
  </si>
  <si>
    <t>26353908</t>
  </si>
  <si>
    <t>ООО "Тепловые сети"</t>
  </si>
  <si>
    <t>0917021650</t>
  </si>
  <si>
    <t>30798675</t>
  </si>
  <si>
    <t>ООО "Теплоэнерго"</t>
  </si>
  <si>
    <t>0912004411</t>
  </si>
  <si>
    <t>30356084</t>
  </si>
  <si>
    <t>Обособленное подразделение "Ставропольское" АО "ГУ ЖКХ"</t>
  </si>
  <si>
    <t>263445001</t>
  </si>
  <si>
    <t>26505427</t>
  </si>
  <si>
    <t>САО РАН</t>
  </si>
  <si>
    <t>0904004320</t>
  </si>
  <si>
    <t>090401001</t>
  </si>
  <si>
    <t>30924822</t>
  </si>
  <si>
    <t>ФГБУ "ЦЖКУ МО РФ" ЖКО №6 (г. Ставрополь)</t>
  </si>
  <si>
    <t>7729314745</t>
  </si>
  <si>
    <t>260101001</t>
  </si>
  <si>
    <t>30923515</t>
  </si>
  <si>
    <t>ФГБУ "Центральное жилищно-коммунальное управление" Министерства обороны РФ</t>
  </si>
  <si>
    <t>616543001</t>
  </si>
  <si>
    <t>14-11-2002 00:00:00</t>
  </si>
  <si>
    <t>28063507</t>
  </si>
  <si>
    <t>Филиал ОАО "РЭУ" " Ростовский" ТУ "Сочинское"</t>
  </si>
  <si>
    <t>7714783092</t>
  </si>
  <si>
    <t>231943003</t>
  </si>
  <si>
    <t>25-01-2013 00:00:00</t>
  </si>
  <si>
    <t>26538242</t>
  </si>
  <si>
    <t>АО  "Водоканал"</t>
  </si>
  <si>
    <t>0914000123</t>
  </si>
  <si>
    <t>091401001</t>
  </si>
  <si>
    <t>30428571</t>
  </si>
  <si>
    <t>АО "Курорты Северного Кавказа"</t>
  </si>
  <si>
    <t>2632100740</t>
  </si>
  <si>
    <t>263201001</t>
  </si>
  <si>
    <t>26540369</t>
  </si>
  <si>
    <t>Адыге-Хабльский филиал  ФГБУ "УМЗ и СХВ по КЧР"</t>
  </si>
  <si>
    <t>0901038610</t>
  </si>
  <si>
    <t>090302001</t>
  </si>
  <si>
    <t>28458193</t>
  </si>
  <si>
    <t>ГБУ СК "Управление СЭСПН"</t>
  </si>
  <si>
    <t>2636802148</t>
  </si>
  <si>
    <t>263401000</t>
  </si>
  <si>
    <t>20-01-2014 00:00:00</t>
  </si>
  <si>
    <t>27741540</t>
  </si>
  <si>
    <t>ГБУ СК «Управление СЭСПН»</t>
  </si>
  <si>
    <t>263401001</t>
  </si>
  <si>
    <t>09-08-2011 00:00:00</t>
  </si>
  <si>
    <t>26538102</t>
  </si>
  <si>
    <t>Зеленчукский филиал ФГБУ "УМЗ и СХВ  по КЧР"</t>
  </si>
  <si>
    <t>090402001</t>
  </si>
  <si>
    <t>26538030</t>
  </si>
  <si>
    <t>Карачаевский филиал ФГБУ "УМЗ и СХВ по КЧР"</t>
  </si>
  <si>
    <t>090502001</t>
  </si>
  <si>
    <t>26537161</t>
  </si>
  <si>
    <t>МУП "Водоканал а. Бесленей"</t>
  </si>
  <si>
    <t>0912001604</t>
  </si>
  <si>
    <t>28448131</t>
  </si>
  <si>
    <t>МУП "Водоканал" г. Карачаевска</t>
  </si>
  <si>
    <t>0919004308</t>
  </si>
  <si>
    <t>091901001</t>
  </si>
  <si>
    <t>24-12-2013 00:00:00</t>
  </si>
  <si>
    <t>28444362</t>
  </si>
  <si>
    <t>МУП "Кумское"</t>
  </si>
  <si>
    <t>0920000065</t>
  </si>
  <si>
    <t>092001001</t>
  </si>
  <si>
    <t>13-12-2013 00:00:00</t>
  </si>
  <si>
    <t>30826593</t>
  </si>
  <si>
    <t>ООО "Авангард"</t>
  </si>
  <si>
    <t>0917026377</t>
  </si>
  <si>
    <t>31217595</t>
  </si>
  <si>
    <t>ООО "Адыге-Хабльский Водоканал</t>
  </si>
  <si>
    <t>0918003510</t>
  </si>
  <si>
    <t>091801001</t>
  </si>
  <si>
    <t>08-11-2018 00:00:00</t>
  </si>
  <si>
    <t>28221858</t>
  </si>
  <si>
    <t>ООО "Аква"</t>
  </si>
  <si>
    <t>0916008329</t>
  </si>
  <si>
    <t>31695363</t>
  </si>
  <si>
    <t>ООО "Водоканал"</t>
  </si>
  <si>
    <t>0900008316</t>
  </si>
  <si>
    <t>090001001</t>
  </si>
  <si>
    <t>31-07-2023 00:00:00</t>
  </si>
  <si>
    <t>28828682</t>
  </si>
  <si>
    <t>ООО "Водсервис"</t>
  </si>
  <si>
    <t>0917030447</t>
  </si>
  <si>
    <t>20-11-2014 00:00:00</t>
  </si>
  <si>
    <t>28423822</t>
  </si>
  <si>
    <t>0919004450</t>
  </si>
  <si>
    <t>01-11-2013 00:00:00</t>
  </si>
  <si>
    <t>26536543</t>
  </si>
  <si>
    <t>ООО "Домбайский Водоканал"</t>
  </si>
  <si>
    <t>0919001522</t>
  </si>
  <si>
    <t>28543975</t>
  </si>
  <si>
    <t>ООО "КОМФОРТ ПЛЮС"</t>
  </si>
  <si>
    <t>0917024115</t>
  </si>
  <si>
    <t>31539767</t>
  </si>
  <si>
    <t>ООО "Кубанский Водоканал"</t>
  </si>
  <si>
    <t>0912006560</t>
  </si>
  <si>
    <t>30924804</t>
  </si>
  <si>
    <t>ООО "Межрайонное управление эксплуатации сельских водопроводов"</t>
  </si>
  <si>
    <t>0912004796</t>
  </si>
  <si>
    <t>28891616</t>
  </si>
  <si>
    <t>ООО "Мера"</t>
  </si>
  <si>
    <t>0917012769</t>
  </si>
  <si>
    <t>13-02-2015 00:00:00</t>
  </si>
  <si>
    <t>31033192</t>
  </si>
  <si>
    <t>ООО "МиниВод"</t>
  </si>
  <si>
    <t>2628058398</t>
  </si>
  <si>
    <t>262801001</t>
  </si>
  <si>
    <t>30825992</t>
  </si>
  <si>
    <t>ООО "Управляющая компания "Технология"</t>
  </si>
  <si>
    <t>0918003238</t>
  </si>
  <si>
    <t>26-01-2026 00:00:00</t>
  </si>
  <si>
    <t>31319195</t>
  </si>
  <si>
    <t>ООО "Управляющая компания УЮТ"</t>
  </si>
  <si>
    <t>0917036463</t>
  </si>
  <si>
    <t>19-06-2019 00:00:00</t>
  </si>
  <si>
    <t>26649971</t>
  </si>
  <si>
    <t>ООО "Урупский водоканал"</t>
  </si>
  <si>
    <t>0912002911</t>
  </si>
  <si>
    <t>30924794</t>
  </si>
  <si>
    <t>ООО "Хабезский водоканал"</t>
  </si>
  <si>
    <t>0912004669</t>
  </si>
  <si>
    <t>26370576</t>
  </si>
  <si>
    <t>ООО"Тебердинский Водоканал"</t>
  </si>
  <si>
    <t>0919000769</t>
  </si>
  <si>
    <t>31522536</t>
  </si>
  <si>
    <t>Общество с ограниченной ответственностью "Водснаб"</t>
  </si>
  <si>
    <t>0917041752</t>
  </si>
  <si>
    <t>26538932</t>
  </si>
  <si>
    <t>Усть-Джегутинский филиал ФГБУ "УМЗ и СХВ по КЧР"</t>
  </si>
  <si>
    <t>090902001</t>
  </si>
  <si>
    <t>28794171</t>
  </si>
  <si>
    <t>Усть-Джегутинского ГМУП «Управление жилищно-коммунального хозяйства»</t>
  </si>
  <si>
    <t>0916000175</t>
  </si>
  <si>
    <t>26539166</t>
  </si>
  <si>
    <t>Усть-Джегутинское ГМУП "Водоканал"</t>
  </si>
  <si>
    <t>0915000045</t>
  </si>
  <si>
    <t>091501001</t>
  </si>
  <si>
    <t>30856828</t>
  </si>
  <si>
    <t>Усть-Джегутинское муниципальное предприятие "Производственное объединение по водоснабжению и водоотведению в Усть-джегутинском районе"</t>
  </si>
  <si>
    <t>0916009354</t>
  </si>
  <si>
    <t>28511769</t>
  </si>
  <si>
    <t>Филиал ГУП Ставрапольского края "Ставрополькрайводоканал" "Кавминводводоканал"</t>
  </si>
  <si>
    <t>263601001</t>
  </si>
  <si>
    <t>26539453</t>
  </si>
  <si>
    <t>Хабезский филиал  ФГБУ " УМЗ  и СХВ  по КЧР"</t>
  </si>
  <si>
    <t>31230233</t>
  </si>
  <si>
    <t>0917035935</t>
  </si>
  <si>
    <t>31169755</t>
  </si>
  <si>
    <t>ООО "Полигон"</t>
  </si>
  <si>
    <t>0917031480</t>
  </si>
  <si>
    <t>06-08-2018 00:00:00</t>
  </si>
  <si>
    <t>30855175</t>
  </si>
  <si>
    <t>ООО "Святобор"</t>
  </si>
  <si>
    <t>0912003672</t>
  </si>
  <si>
    <t>30832287</t>
  </si>
  <si>
    <t>ООО "Чистый город"</t>
  </si>
  <si>
    <t>0917025045</t>
  </si>
  <si>
    <t>31956834</t>
  </si>
  <si>
    <t>ООО "ЭКО КЧР"</t>
  </si>
  <si>
    <t>0900013796</t>
  </si>
  <si>
    <t>24-02-2025 00:00:00</t>
  </si>
  <si>
    <t>31448199</t>
  </si>
  <si>
    <t>ООО "ЭкоСервис"</t>
  </si>
  <si>
    <t>0917036382</t>
  </si>
  <si>
    <t>31172064</t>
  </si>
  <si>
    <t>ООО УК "Глобус"</t>
  </si>
  <si>
    <t>0917009036</t>
  </si>
  <si>
    <t>NSRF</t>
  </si>
  <si>
    <t>MR_NAME</t>
  </si>
  <si>
    <t>OKTMO_MR_NAME</t>
  </si>
  <si>
    <t>MO_NAME</t>
  </si>
  <si>
    <t>OKTMO_NAME</t>
  </si>
  <si>
    <t>TYPE</t>
  </si>
  <si>
    <t>MR_ID</t>
  </si>
  <si>
    <t>Абазинский муниципальный район</t>
  </si>
  <si>
    <t>91601000</t>
  </si>
  <si>
    <t>муниципальный район</t>
  </si>
  <si>
    <t>Инжич-Чукунское</t>
  </si>
  <si>
    <t>91601415</t>
  </si>
  <si>
    <t>сельское поселение</t>
  </si>
  <si>
    <t>Кара-Пагское</t>
  </si>
  <si>
    <t>91601443</t>
  </si>
  <si>
    <t>Кубинское</t>
  </si>
  <si>
    <t>91601424</t>
  </si>
  <si>
    <t>Псыжское</t>
  </si>
  <si>
    <t>91601439</t>
  </si>
  <si>
    <t>Эльбурганское</t>
  </si>
  <si>
    <t>91601441</t>
  </si>
  <si>
    <t>91603000</t>
  </si>
  <si>
    <t>Апсуанское</t>
  </si>
  <si>
    <t>91603412</t>
  </si>
  <si>
    <t>Вако-Жилевское</t>
  </si>
  <si>
    <t>91603465</t>
  </si>
  <si>
    <t>Грушкинское</t>
  </si>
  <si>
    <t>91603420</t>
  </si>
  <si>
    <t>Садовское</t>
  </si>
  <si>
    <t>91603440</t>
  </si>
  <si>
    <t>Старо-Кувинское</t>
  </si>
  <si>
    <t>91603445</t>
  </si>
  <si>
    <t>Эрсаконское</t>
  </si>
  <si>
    <t>91603460</t>
  </si>
  <si>
    <t>Зеленчукский муниципальный район</t>
  </si>
  <si>
    <t>91610000</t>
  </si>
  <si>
    <t>Архызское</t>
  </si>
  <si>
    <t>91610402</t>
  </si>
  <si>
    <t>Даусузское</t>
  </si>
  <si>
    <t>91610405</t>
  </si>
  <si>
    <t>Зеленчукское</t>
  </si>
  <si>
    <t>91610410</t>
  </si>
  <si>
    <t>Исправненское</t>
  </si>
  <si>
    <t>91610415</t>
  </si>
  <si>
    <t>Кардоникское</t>
  </si>
  <si>
    <t>91610420</t>
  </si>
  <si>
    <t>Кызыл-Октябрьское</t>
  </si>
  <si>
    <t>91610425</t>
  </si>
  <si>
    <t>Марухское</t>
  </si>
  <si>
    <t>91610430</t>
  </si>
  <si>
    <t>Сторожевское</t>
  </si>
  <si>
    <t>91610440</t>
  </si>
  <si>
    <t>Хасаут-Греческое</t>
  </si>
  <si>
    <t>91610450</t>
  </si>
  <si>
    <t>городской округ</t>
  </si>
  <si>
    <t>91615000</t>
  </si>
  <si>
    <t>Верхне-Маринское</t>
  </si>
  <si>
    <t>91615405</t>
  </si>
  <si>
    <t>Верхне-Тебердинское</t>
  </si>
  <si>
    <t>91615410</t>
  </si>
  <si>
    <t>Джингирикское</t>
  </si>
  <si>
    <t>91615415</t>
  </si>
  <si>
    <t>Каменомостское</t>
  </si>
  <si>
    <t>91615430</t>
  </si>
  <si>
    <t>Карт-Джуртское</t>
  </si>
  <si>
    <t>91615435</t>
  </si>
  <si>
    <t>Коста-Хетагуровское</t>
  </si>
  <si>
    <t>91615440</t>
  </si>
  <si>
    <t>Кумышское</t>
  </si>
  <si>
    <t>91615445</t>
  </si>
  <si>
    <t>Нижне-Маринское</t>
  </si>
  <si>
    <t>91615447</t>
  </si>
  <si>
    <t>Нижне-Тебердинское</t>
  </si>
  <si>
    <t>91615455</t>
  </si>
  <si>
    <t>Ново-Тебердинское</t>
  </si>
  <si>
    <t>91615456</t>
  </si>
  <si>
    <t>Учкуланское</t>
  </si>
  <si>
    <t>91615465</t>
  </si>
  <si>
    <t>Хумаринское</t>
  </si>
  <si>
    <t>91615470</t>
  </si>
  <si>
    <t>Хурзукское</t>
  </si>
  <si>
    <t>91615475</t>
  </si>
  <si>
    <t>п. Новый Карачай</t>
  </si>
  <si>
    <t>91615154</t>
  </si>
  <si>
    <t>городское поселение, в состав которого входит поселок</t>
  </si>
  <si>
    <t>91620000</t>
  </si>
  <si>
    <t>Джагинское</t>
  </si>
  <si>
    <t>91620405</t>
  </si>
  <si>
    <t>Кичи-Балыкское</t>
  </si>
  <si>
    <t>91620420</t>
  </si>
  <si>
    <t>Красновосточное</t>
  </si>
  <si>
    <t>91620425</t>
  </si>
  <si>
    <t>Краснокурганское</t>
  </si>
  <si>
    <t>91620430</t>
  </si>
  <si>
    <t>Кызыл - Покунское</t>
  </si>
  <si>
    <t>91620435</t>
  </si>
  <si>
    <t>Первомайское</t>
  </si>
  <si>
    <t>91620445</t>
  </si>
  <si>
    <t>Римгорское</t>
  </si>
  <si>
    <t>91620450</t>
  </si>
  <si>
    <t>Терезинское</t>
  </si>
  <si>
    <t>91620455</t>
  </si>
  <si>
    <t>Элькушское</t>
  </si>
  <si>
    <t>91620470</t>
  </si>
  <si>
    <t>91623000</t>
  </si>
  <si>
    <t>Адиль-Халкское</t>
  </si>
  <si>
    <t>91623405</t>
  </si>
  <si>
    <t>Икон-Халкское</t>
  </si>
  <si>
    <t>91623408</t>
  </si>
  <si>
    <t>Эркен-Халкское</t>
  </si>
  <si>
    <t>91623412</t>
  </si>
  <si>
    <t>Эркен-Юртское</t>
  </si>
  <si>
    <t>91623418</t>
  </si>
  <si>
    <t>91625000</t>
  </si>
  <si>
    <t>Дружбинское</t>
  </si>
  <si>
    <t>91625407</t>
  </si>
  <si>
    <t>Знаменское</t>
  </si>
  <si>
    <t>91625410</t>
  </si>
  <si>
    <t>60</t>
  </si>
  <si>
    <t>Ильичевское</t>
  </si>
  <si>
    <t>91625415</t>
  </si>
  <si>
    <t>61</t>
  </si>
  <si>
    <t>Майское</t>
  </si>
  <si>
    <t>91625425</t>
  </si>
  <si>
    <t>63</t>
  </si>
  <si>
    <t>Мичуринское</t>
  </si>
  <si>
    <t>91625427</t>
  </si>
  <si>
    <t>64</t>
  </si>
  <si>
    <t>Николаевское</t>
  </si>
  <si>
    <t>91625430</t>
  </si>
  <si>
    <t>65</t>
  </si>
  <si>
    <t>67</t>
  </si>
  <si>
    <t>Счастливинское</t>
  </si>
  <si>
    <t>91625445</t>
  </si>
  <si>
    <t>Таллыкское</t>
  </si>
  <si>
    <t>91625450</t>
  </si>
  <si>
    <t>69</t>
  </si>
  <si>
    <t>Чапаевское</t>
  </si>
  <si>
    <t>91625455</t>
  </si>
  <si>
    <t>70</t>
  </si>
  <si>
    <t>91630000</t>
  </si>
  <si>
    <t>Загеданское</t>
  </si>
  <si>
    <t>91630405</t>
  </si>
  <si>
    <t>72</t>
  </si>
  <si>
    <t>Курджиновское</t>
  </si>
  <si>
    <t>91630413</t>
  </si>
  <si>
    <t>73</t>
  </si>
  <si>
    <t>Кызыл-Урупское</t>
  </si>
  <si>
    <t>91630415</t>
  </si>
  <si>
    <t>74</t>
  </si>
  <si>
    <t>Предгорненское</t>
  </si>
  <si>
    <t>91630430</t>
  </si>
  <si>
    <t>76</t>
  </si>
  <si>
    <t>77</t>
  </si>
  <si>
    <t>Усть-Джегутинский муниципальный район</t>
  </si>
  <si>
    <t>91635000</t>
  </si>
  <si>
    <t>Важненское</t>
  </si>
  <si>
    <t>91635405</t>
  </si>
  <si>
    <t>80</t>
  </si>
  <si>
    <t>Гюрюльдеукское</t>
  </si>
  <si>
    <t>91635407</t>
  </si>
  <si>
    <t>81</t>
  </si>
  <si>
    <t>Джегутинское</t>
  </si>
  <si>
    <t>91635410</t>
  </si>
  <si>
    <t>82</t>
  </si>
  <si>
    <t>Койданское</t>
  </si>
  <si>
    <t>91635415</t>
  </si>
  <si>
    <t>83</t>
  </si>
  <si>
    <t>Красногорское</t>
  </si>
  <si>
    <t>91635420</t>
  </si>
  <si>
    <t>84</t>
  </si>
  <si>
    <t>Сары-Тюзское</t>
  </si>
  <si>
    <t>91635435</t>
  </si>
  <si>
    <t>85</t>
  </si>
  <si>
    <t>86</t>
  </si>
  <si>
    <t>Эльтаркачское</t>
  </si>
  <si>
    <t>91635445</t>
  </si>
  <si>
    <t>87</t>
  </si>
  <si>
    <t>г. Усть-Джегута</t>
  </si>
  <si>
    <t>91635101</t>
  </si>
  <si>
    <t>городское поселение, в состав которого входит город</t>
  </si>
  <si>
    <t>88</t>
  </si>
  <si>
    <t>91640000</t>
  </si>
  <si>
    <t>Али-Бердуковское</t>
  </si>
  <si>
    <t>91640403</t>
  </si>
  <si>
    <t>89</t>
  </si>
  <si>
    <t>Бавуковское</t>
  </si>
  <si>
    <t>91640406</t>
  </si>
  <si>
    <t>90</t>
  </si>
  <si>
    <t>Бесленеевское</t>
  </si>
  <si>
    <t>91640408</t>
  </si>
  <si>
    <t>91</t>
  </si>
  <si>
    <t>Жаковское</t>
  </si>
  <si>
    <t>91640411</t>
  </si>
  <si>
    <t>92</t>
  </si>
  <si>
    <t>Зеюковское</t>
  </si>
  <si>
    <t>91640414</t>
  </si>
  <si>
    <t>93</t>
  </si>
  <si>
    <t>Инжи-Чишховское</t>
  </si>
  <si>
    <t>91640417</t>
  </si>
  <si>
    <t>94</t>
  </si>
  <si>
    <t>Кош-Хабльское</t>
  </si>
  <si>
    <t>91640420</t>
  </si>
  <si>
    <t>95</t>
  </si>
  <si>
    <t>Мало - Зеленчукское</t>
  </si>
  <si>
    <t>91640425</t>
  </si>
  <si>
    <t>96</t>
  </si>
  <si>
    <t>Псаучье-Дахское</t>
  </si>
  <si>
    <t>91640430</t>
  </si>
  <si>
    <t>97</t>
  </si>
  <si>
    <t>98</t>
  </si>
  <si>
    <t>Черкесский</t>
  </si>
  <si>
    <t>91701000</t>
  </si>
  <si>
    <t>100</t>
  </si>
  <si>
    <t>NUMBER_POINT</t>
  </si>
  <si>
    <t>INVP_NAME</t>
  </si>
  <si>
    <t>INVP_ID</t>
  </si>
  <si>
    <t>L_START_DATE</t>
  </si>
  <si>
    <t>L_END_DATE</t>
  </si>
  <si>
    <t>L_DECISION_NAME</t>
  </si>
  <si>
    <t>L_DECISION_TYPE</t>
  </si>
  <si>
    <t>L_DECISION_NMBR</t>
  </si>
  <si>
    <t>L_DECISION_DATE</t>
  </si>
  <si>
    <t>Инвестиционная программа № 143 от 11.06.2025 ООО "ТЕПЛОВЫЕ СЕТИ" в сфере теплоснабжения по модернизации и реконструкции газовых котельных, на территории городского округа Черкесский на 2026-2029 годы</t>
  </si>
  <si>
    <t>01.01.2026</t>
  </si>
  <si>
    <t>31.12.2029</t>
  </si>
  <si>
    <t>Инвестиционная программа от 28.10.2022 КЧРГУП "Теплоэнерго" в сфере теплоснабжения по модернизации и реконструкции системы теплоснабжения, на территории городского поселения п. Правокубанский, Карачаевский муниципальный район на 2023-2030 годы</t>
  </si>
  <si>
    <t>01.01.2023</t>
  </si>
  <si>
    <t>31.12.2030</t>
  </si>
  <si>
    <t>TER_NAME</t>
  </si>
  <si>
    <t>Территория 1</t>
  </si>
  <si>
    <t>Территория 2</t>
  </si>
  <si>
    <t>Территория 3</t>
  </si>
  <si>
    <t>Территория 4</t>
  </si>
  <si>
    <t>Территория 5</t>
  </si>
  <si>
    <t>Территория 6</t>
  </si>
  <si>
    <t>Территория 7</t>
  </si>
  <si>
    <t>Территория 8</t>
  </si>
  <si>
    <t>Территория 9</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</si>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</sst>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190" fontId="0" fillId="35" borderId="12" xfId="0" applyFont="1" applyFill="1" applyBorder="1" applyNumberFormat="1">
      <alignment horizontal="left" vertical="center" wrapText="1" inden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rguptepl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47B0CF-A3F8-F963-F194-0B892F56BE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DFE4E-607A-743F-0B52-B86A0C90294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468</v>
      </c>
      <c r="F4" s="2238"/>
      <c r="G4" s="2239"/>
      <c r="H4" s="2239"/>
      <c r="I4" s="2240"/>
      <c r="J4" s="491"/>
      <c r="K4" s="453"/>
      <c r="L4" s="453"/>
      <c r="W4" s="447">
        <v>22</v>
      </c>
    </row>
    <row s="1635" customFormat="1" customHeight="1" ht="18">
      <c r="A5" s="759"/>
      <c r="D5" s="822"/>
      <c r="E5" s="2214" t="str">
        <f>IF(org=0,"Не определено",org)</f>
        <v>КЧРГУП "Теплоэнерго"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380</v>
      </c>
      <c r="F7" s="2208"/>
      <c r="G7" s="2209"/>
      <c r="H7" s="2209"/>
      <c r="I7" s="2209"/>
      <c r="J7" s="2209"/>
      <c r="K7" s="2209"/>
      <c r="L7" s="2223" t="s">
        <v>381</v>
      </c>
      <c r="W7" s="447">
        <v>14</v>
      </c>
    </row>
    <row customHeight="1" ht="48.29999999999999">
      <c r="D8" s="450"/>
      <c r="E8" s="473" t="s">
        <v>88</v>
      </c>
      <c r="F8" s="823"/>
      <c r="G8" s="465" t="s">
        <v>86</v>
      </c>
      <c r="H8" s="465" t="s">
        <v>87</v>
      </c>
      <c r="I8" s="414" t="s">
        <v>85</v>
      </c>
      <c r="J8" s="414" t="s">
        <v>469</v>
      </c>
      <c r="K8" s="414" t="s">
        <v>470</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471</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22</v>
      </c>
      <c r="L12" s="2241"/>
      <c r="M12" s="511"/>
      <c r="N12" s="511"/>
      <c r="O12" s="511"/>
      <c r="P12" s="516" t="s">
        <v>472</v>
      </c>
      <c r="Q12" s="516" t="s">
        <v>473</v>
      </c>
      <c r="R12" s="517" t="s">
        <v>474</v>
      </c>
      <c r="S12" s="511" t="s">
        <v>475</v>
      </c>
      <c r="T12" s="511"/>
      <c r="U12" s="511"/>
      <c r="V12" s="511"/>
      <c r="W12" s="480">
        <v>14</v>
      </c>
    </row>
    <row customHeight="1" ht="15.75">
      <c r="A13" s="2099"/>
      <c r="B13" s="505"/>
      <c r="D13" s="506"/>
      <c r="E13" s="405"/>
      <c r="F13" s="529"/>
      <c r="G13" s="416" t="s">
        <v>103</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845F8-8B68-CD18-7A02-14307D9B63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479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480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481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482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483</v>
      </c>
      <c r="M6" s="537"/>
      <c r="P6" s="2257">
        <v>1</v>
      </c>
      <c r="Q6" s="1305"/>
      <c r="R6" s="356"/>
      <c r="S6" s="1309">
        <f>$I6</f>
      </c>
      <c r="T6" s="285" t="s">
        <v>484</v>
      </c>
      <c r="U6" s="300"/>
      <c r="V6" s="2245"/>
      <c r="W6" s="2246"/>
      <c r="X6" s="2246"/>
      <c r="Y6" s="2246"/>
      <c r="Z6" s="2246"/>
      <c r="AA6" s="2246"/>
      <c r="AB6" s="2246"/>
      <c r="AC6" s="2247"/>
      <c r="AD6" s="2245"/>
      <c r="AE6" s="2246"/>
      <c r="AF6" s="2246"/>
      <c r="AG6" s="2246"/>
      <c r="AH6" s="2246"/>
      <c r="AI6" s="2246"/>
      <c r="AJ6" s="2246"/>
      <c r="AK6" s="2246"/>
      <c r="AL6" s="2247"/>
      <c r="AM6" s="1258" t="s">
        <v>485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486</v>
      </c>
      <c r="M7" s="537"/>
      <c r="N7" s="1366"/>
      <c r="P7" s="2257"/>
      <c r="Q7" s="2257">
        <v>1</v>
      </c>
      <c r="R7" s="357"/>
      <c r="S7" s="1309">
        <f>$J7</f>
      </c>
      <c r="T7" s="286" t="s">
        <v>487</v>
      </c>
      <c r="U7" s="300"/>
      <c r="V7" s="2245"/>
      <c r="W7" s="2246"/>
      <c r="X7" s="2246"/>
      <c r="Y7" s="2246"/>
      <c r="Z7" s="2246"/>
      <c r="AA7" s="2246"/>
      <c r="AB7" s="2246"/>
      <c r="AC7" s="2247"/>
      <c r="AD7" s="2245"/>
      <c r="AE7" s="2246"/>
      <c r="AF7" s="2246"/>
      <c r="AG7" s="2246"/>
      <c r="AH7" s="2246"/>
      <c r="AI7" s="2246"/>
      <c r="AJ7" s="2246"/>
      <c r="AK7" s="2246"/>
      <c r="AL7" s="2247"/>
      <c r="AM7" s="1258" t="s">
        <v>488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489</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490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491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492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493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497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498</v>
      </c>
      <c r="P22" s="1362"/>
      <c r="Q22" s="1371"/>
      <c r="R22" s="1371"/>
      <c r="S22" s="729"/>
      <c r="T22" s="1160" t="s">
        <v>499</v>
      </c>
      <c r="AA22" s="186" t="s">
        <v>500</v>
      </c>
      <c r="AC22" s="186" t="s">
        <v>501</v>
      </c>
      <c r="AD22" s="1160" t="s">
        <v>499</v>
      </c>
      <c r="AI22" s="186" t="s">
        <v>502</v>
      </c>
      <c r="AK22" s="186" t="s">
        <v>501</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503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507</v>
      </c>
      <c r="AD36" s="326"/>
      <c r="AE36" s="326"/>
      <c r="AF36" s="326"/>
      <c r="AG36" s="326"/>
      <c r="AH36" s="326"/>
      <c r="AI36" s="326"/>
      <c r="AJ36" s="326"/>
      <c r="AK36" s="278" t="s">
        <v>507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155">
        <v>14</v>
      </c>
    </row>
    <row customHeight="1" ht="14.699999999999998">
      <c r="Q39" s="376"/>
      <c r="R39" s="376"/>
      <c r="S39" s="2273" t="s">
        <v>88</v>
      </c>
      <c r="T39" s="2209" t="s">
        <v>508</v>
      </c>
      <c r="U39" s="301"/>
      <c r="V39" s="2274" t="s">
        <v>509</v>
      </c>
      <c r="W39" s="2275"/>
      <c r="X39" s="2275"/>
      <c r="Y39" s="2275"/>
      <c r="Z39" s="2275"/>
      <c r="AA39" s="2275"/>
      <c r="AB39" s="2276"/>
      <c r="AC39" s="2277" t="s">
        <v>510</v>
      </c>
      <c r="AD39" s="2274" t="s">
        <v>509</v>
      </c>
      <c r="AE39" s="2275"/>
      <c r="AF39" s="2275"/>
      <c r="AG39" s="2275"/>
      <c r="AH39" s="2275"/>
      <c r="AI39" s="2275"/>
      <c r="AJ39" s="2276"/>
      <c r="AK39" s="2277" t="s">
        <v>511</v>
      </c>
      <c r="AL39" s="2280" t="s">
        <v>512</v>
      </c>
      <c r="AM39" s="2127"/>
      <c r="AS39" s="1155">
        <v>14</v>
      </c>
    </row>
    <row customHeight="1" ht="35.699999999999996">
      <c r="Q40" s="376"/>
      <c r="R40" s="376"/>
      <c r="S40" s="2273"/>
      <c r="T40" s="2209"/>
      <c r="U40" s="1031"/>
      <c r="V40" s="2260" t="s">
        <v>513</v>
      </c>
      <c r="W40" s="2610" t="s">
        <v>514</v>
      </c>
      <c r="X40" s="2262" t="s">
        <v>515</v>
      </c>
      <c r="Y40" s="2263"/>
      <c r="Z40" s="2262" t="s">
        <v>516</v>
      </c>
      <c r="AA40" s="2269"/>
      <c r="AB40" s="2263"/>
      <c r="AC40" s="2278"/>
      <c r="AD40" s="2260" t="s">
        <v>513</v>
      </c>
      <c r="AE40" s="2283" t="s">
        <v>514</v>
      </c>
      <c r="AF40" s="2262" t="s">
        <v>515</v>
      </c>
      <c r="AG40" s="2263"/>
      <c r="AH40" s="2262" t="s">
        <v>516</v>
      </c>
      <c r="AI40" s="2269"/>
      <c r="AJ40" s="2263"/>
      <c r="AK40" s="2278"/>
      <c r="AL40" s="2281"/>
      <c r="AM40" s="2127"/>
      <c r="AS40" s="1155">
        <v>34</v>
      </c>
    </row>
    <row customHeight="1" ht="35.699999999999996">
      <c r="A41" s="1370"/>
      <c r="B41" s="1370" t="s">
        <v>218</v>
      </c>
      <c r="C41" s="1370" t="s">
        <v>219</v>
      </c>
      <c r="D41" s="1370" t="s">
        <v>220</v>
      </c>
      <c r="E41" s="1364" t="s">
        <v>517</v>
      </c>
      <c r="F41" s="1364" t="s">
        <v>518</v>
      </c>
      <c r="G41" s="1364" t="s">
        <v>519</v>
      </c>
      <c r="H41" s="1364" t="s">
        <v>520</v>
      </c>
      <c r="I41" s="1364" t="s">
        <v>521</v>
      </c>
      <c r="J41" s="1364" t="s">
        <v>522</v>
      </c>
      <c r="K41" s="1364" t="s">
        <v>523</v>
      </c>
      <c r="L41" s="1364" t="s">
        <v>498</v>
      </c>
      <c r="Q41" s="376"/>
      <c r="R41" s="376"/>
      <c r="S41" s="2273"/>
      <c r="T41" s="2209"/>
      <c r="U41" s="302"/>
      <c r="V41" s="2261"/>
      <c r="W41" s="2284"/>
      <c r="X41" s="1222" t="s">
        <v>524</v>
      </c>
      <c r="Y41" s="1222" t="s">
        <v>525</v>
      </c>
      <c r="Z41" s="1221" t="s">
        <v>526</v>
      </c>
      <c r="AA41" s="2270" t="s">
        <v>527</v>
      </c>
      <c r="AB41" s="2271"/>
      <c r="AC41" s="2279"/>
      <c r="AD41" s="2261"/>
      <c r="AE41" s="2284"/>
      <c r="AF41" s="1222" t="s">
        <v>524</v>
      </c>
      <c r="AG41" s="1222" t="s">
        <v>525</v>
      </c>
      <c r="AH41" s="1313" t="s">
        <v>526</v>
      </c>
      <c r="AI41" s="2270" t="s">
        <v>527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161</v>
      </c>
      <c r="T42" s="1255" t="s">
        <v>104</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238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238</v>
      </c>
      <c r="B44" s="1363" t="s">
        <v>239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500"/>
      <c r="AP44" s="500" t="str">
        <f>IF(T44="","",T44)</f>
        <v>Территория действия тарифа</v>
      </c>
      <c r="AQ44" s="500"/>
      <c r="AR44" s="500"/>
      <c r="AS44" s="1155">
        <v>23</v>
      </c>
    </row>
    <row customHeight="1" ht="24">
      <c r="A45" s="1363" t="s">
        <v>238</v>
      </c>
      <c r="B45" s="1363" t="s">
        <v>239</v>
      </c>
      <c r="C45" s="1363" t="s">
        <v>240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500"/>
      <c r="AP45" s="500" t="str">
        <f>IF(T45="","",T45)</f>
        <v>Наименование системы теплоснабжения </v>
      </c>
      <c r="AQ45" s="500"/>
      <c r="AR45" s="500"/>
      <c r="AS45" s="1155">
        <v>23</v>
      </c>
    </row>
    <row customHeight="1" ht="24">
      <c r="A46" s="1363" t="s">
        <v>238</v>
      </c>
      <c r="B46" s="1363" t="s">
        <v>239</v>
      </c>
      <c r="C46" s="1363" t="s">
        <v>240</v>
      </c>
      <c r="D46" s="1363" t="s">
        <v>241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500"/>
      <c r="AP46" s="500" t="str">
        <f>IF(T46="","",T46)</f>
        <v>Источник тепловой энергии  </v>
      </c>
      <c r="AQ46" s="500"/>
      <c r="AR46" s="500"/>
      <c r="AS46" s="1155">
        <v>23</v>
      </c>
    </row>
    <row customHeight="1" ht="49.5">
      <c r="A47" s="1363" t="s">
        <v>238</v>
      </c>
      <c r="B47" s="1363" t="s">
        <v>239</v>
      </c>
      <c r="C47" s="1363" t="s">
        <v>240</v>
      </c>
      <c r="D47" s="1363" t="s">
        <v>241</v>
      </c>
      <c r="E47" s="2259"/>
      <c r="F47" s="2259"/>
      <c r="G47" s="2259"/>
      <c r="H47" s="2259"/>
      <c r="I47" s="2256" t="str">
        <f>S46&amp;".1"</f>
        <v>....1</v>
      </c>
      <c r="J47" s="1363"/>
      <c r="K47" s="1363"/>
      <c r="L47" s="1364" t="s">
        <v>483</v>
      </c>
      <c r="P47" s="2257">
        <v>1</v>
      </c>
      <c r="Q47" s="1220"/>
      <c r="R47" s="356"/>
      <c r="S47" s="1224" t="str">
        <f>$I47</f>
        <v>....1</v>
      </c>
      <c r="T47" s="285" t="s">
        <v>484</v>
      </c>
      <c r="U47" s="300"/>
      <c r="V47" s="2245"/>
      <c r="W47" s="2246"/>
      <c r="X47" s="2246"/>
      <c r="Y47" s="2246"/>
      <c r="Z47" s="2246"/>
      <c r="AA47" s="2246"/>
      <c r="AB47" s="2246"/>
      <c r="AC47" s="2247"/>
      <c r="AD47" s="2245"/>
      <c r="AE47" s="2246"/>
      <c r="AF47" s="2246"/>
      <c r="AG47" s="2246"/>
      <c r="AH47" s="2246"/>
      <c r="AI47" s="2246"/>
      <c r="AJ47" s="2246"/>
      <c r="AK47" s="2246"/>
      <c r="AL47" s="2247"/>
      <c r="AM47" s="1258" t="s">
        <v>485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238</v>
      </c>
      <c r="B48" s="1363" t="s">
        <v>239</v>
      </c>
      <c r="C48" s="1363" t="s">
        <v>240</v>
      </c>
      <c r="D48" s="1363" t="s">
        <v>241</v>
      </c>
      <c r="E48" s="2259"/>
      <c r="F48" s="2259"/>
      <c r="G48" s="2259"/>
      <c r="H48" s="2259"/>
      <c r="I48" s="2286"/>
      <c r="J48" s="2256" t="str">
        <f>I47&amp;".1"</f>
        <v>....1.1</v>
      </c>
      <c r="K48" s="1363"/>
      <c r="L48" s="1364" t="s">
        <v>486</v>
      </c>
      <c r="P48" s="2257"/>
      <c r="Q48" s="2257">
        <v>1</v>
      </c>
      <c r="R48" s="357"/>
      <c r="S48" s="1224" t="str">
        <f>$J48</f>
        <v>....1.1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500"/>
      <c r="AP48" s="500" t="str">
        <f>IF(T48="","",T48)</f>
        <v>Группа потребителей</v>
      </c>
      <c r="AQ48" s="500"/>
      <c r="AR48" s="500"/>
      <c r="AS48" s="1155">
        <v>23</v>
      </c>
    </row>
    <row customHeight="1" ht="24">
      <c r="A49" s="1363" t="s">
        <v>238</v>
      </c>
      <c r="B49" s="1363" t="s">
        <v>239</v>
      </c>
      <c r="C49" s="1363" t="s">
        <v>240</v>
      </c>
      <c r="D49" s="1363" t="s">
        <v>241</v>
      </c>
      <c r="E49" s="2259"/>
      <c r="F49" s="2259"/>
      <c r="G49" s="2259"/>
      <c r="H49" s="2259"/>
      <c r="I49" s="2286"/>
      <c r="J49" s="2286"/>
      <c r="K49" s="2256" t="str">
        <f>J48&amp;".1"</f>
        <v>....1.1.1</v>
      </c>
      <c r="L49" s="1364" t="s">
        <v>489</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490</v>
      </c>
      <c r="AN49" s="511">
        <f>STRCHECKDATE(V50:AL50)</f>
      </c>
      <c r="AO49" s="500"/>
      <c r="AP49" s="500" t="str">
        <f>IF(T49="","",T49)</f>
        <v/>
      </c>
      <c r="AQ49" s="500"/>
      <c r="AR49" s="500"/>
      <c r="AS49" s="1155">
        <v>23</v>
      </c>
    </row>
    <row customHeight="1" ht="1.05">
      <c r="A50" s="1363" t="s">
        <v>238</v>
      </c>
      <c r="B50" s="1363" t="s">
        <v>239</v>
      </c>
      <c r="C50" s="1363" t="s">
        <v>240</v>
      </c>
      <c r="D50" s="1363" t="s">
        <v>241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238</v>
      </c>
      <c r="B51" s="1363" t="s">
        <v>239</v>
      </c>
      <c r="C51" s="1363" t="s">
        <v>240</v>
      </c>
      <c r="D51" s="1363" t="s">
        <v>241</v>
      </c>
      <c r="E51" s="2259"/>
      <c r="F51" s="2259"/>
      <c r="G51" s="2259"/>
      <c r="H51" s="2259"/>
      <c r="I51" s="2286"/>
      <c r="J51" s="2256"/>
      <c r="K51" s="1363"/>
      <c r="L51" s="1364"/>
      <c r="P51" s="2257"/>
      <c r="Q51" s="2257"/>
      <c r="R51" s="356"/>
      <c r="S51" s="1278"/>
      <c r="T51" s="288" t="s">
        <v>491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238</v>
      </c>
      <c r="B52" s="1363" t="s">
        <v>239</v>
      </c>
      <c r="C52" s="1363" t="s">
        <v>240</v>
      </c>
      <c r="D52" s="1363" t="s">
        <v>241</v>
      </c>
      <c r="E52" s="2259"/>
      <c r="F52" s="2259"/>
      <c r="G52" s="2259"/>
      <c r="H52" s="2259"/>
      <c r="I52" s="2256"/>
      <c r="J52" s="1363"/>
      <c r="K52" s="1363"/>
      <c r="L52" s="1364"/>
      <c r="P52" s="2257"/>
      <c r="Q52" s="1220"/>
      <c r="R52" s="356"/>
      <c r="S52" s="1278"/>
      <c r="T52" s="287" t="s">
        <v>492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238</v>
      </c>
      <c r="B53" s="1363" t="s">
        <v>239</v>
      </c>
      <c r="C53" s="1363" t="s">
        <v>240</v>
      </c>
      <c r="D53" s="1363" t="s">
        <v>241</v>
      </c>
      <c r="E53" s="2259"/>
      <c r="F53" s="2259"/>
      <c r="G53" s="2259"/>
      <c r="H53" s="2258"/>
      <c r="I53" s="1363"/>
      <c r="J53" s="1363"/>
      <c r="K53" s="1363"/>
      <c r="L53" s="1364"/>
      <c r="M53" s="1365"/>
      <c r="N53" s="1365"/>
      <c r="O53" s="537"/>
      <c r="P53" s="360"/>
      <c r="Q53" s="375"/>
      <c r="R53" s="355"/>
      <c r="S53" s="1278"/>
      <c r="T53" s="365" t="s">
        <v>493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238</v>
      </c>
      <c r="B54" s="1343" t="s">
        <v>239</v>
      </c>
      <c r="C54" s="1343" t="s">
        <v>240</v>
      </c>
      <c r="D54" s="1314"/>
      <c r="E54" s="2259"/>
      <c r="F54" s="2259"/>
      <c r="G54" s="2258"/>
      <c r="H54" s="1314"/>
      <c r="I54" s="1314"/>
      <c r="J54" s="1314"/>
      <c r="K54" s="1314"/>
      <c r="L54" s="1339"/>
      <c r="M54" s="1315"/>
      <c r="N54" s="1315"/>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238</v>
      </c>
      <c r="B55" s="1343" t="s">
        <v>239</v>
      </c>
      <c r="C55" s="1314"/>
      <c r="D55" s="1314"/>
      <c r="E55" s="2259"/>
      <c r="F55" s="2258"/>
      <c r="G55" s="1314"/>
      <c r="H55" s="1314"/>
      <c r="I55" s="1314"/>
      <c r="J55" s="1314"/>
      <c r="K55" s="1314"/>
      <c r="L55" s="1339"/>
      <c r="M55" s="1321"/>
      <c r="N55" s="1321"/>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238</v>
      </c>
      <c r="B56" s="1343"/>
      <c r="C56" s="1343"/>
      <c r="D56" s="1343"/>
      <c r="E56" s="2258"/>
      <c r="F56" s="1343"/>
      <c r="G56" s="1343"/>
      <c r="H56" s="1343"/>
      <c r="I56" s="1343"/>
      <c r="J56" s="1343"/>
      <c r="K56" s="1343"/>
      <c r="L56" s="1346"/>
      <c r="M56" s="1321"/>
      <c r="N56" s="1321"/>
      <c r="O56" s="518"/>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0171E-04DD-E395-2267-6F444D509BD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480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481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482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483</v>
      </c>
      <c r="M6" s="537"/>
      <c r="P6" s="2257">
        <v>1</v>
      </c>
      <c r="Q6" s="1331"/>
      <c r="R6" s="356"/>
      <c r="S6" s="1336">
        <f>$I6</f>
      </c>
      <c r="T6" s="285" t="s">
        <v>484</v>
      </c>
      <c r="U6" s="300"/>
      <c r="V6" s="2245"/>
      <c r="W6" s="2246"/>
      <c r="X6" s="2246"/>
      <c r="Y6" s="2246"/>
      <c r="Z6" s="2246"/>
      <c r="AA6" s="2246"/>
      <c r="AB6" s="2246"/>
      <c r="AC6" s="2247"/>
      <c r="AD6" s="2245"/>
      <c r="AE6" s="2246"/>
      <c r="AF6" s="2246"/>
      <c r="AG6" s="2246"/>
      <c r="AH6" s="2246"/>
      <c r="AI6" s="2246"/>
      <c r="AJ6" s="2246"/>
      <c r="AK6" s="2246"/>
      <c r="AL6" s="2247"/>
      <c r="AM6" s="1258" t="s">
        <v>485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486</v>
      </c>
      <c r="M7" s="537"/>
      <c r="N7" s="1366"/>
      <c r="P7" s="2257"/>
      <c r="Q7" s="2257">
        <v>1</v>
      </c>
      <c r="R7" s="357"/>
      <c r="S7" s="1336">
        <f>$J7</f>
      </c>
      <c r="T7" s="286" t="s">
        <v>487</v>
      </c>
      <c r="U7" s="300"/>
      <c r="V7" s="2245"/>
      <c r="W7" s="2246"/>
      <c r="X7" s="2246"/>
      <c r="Y7" s="2246"/>
      <c r="Z7" s="2246"/>
      <c r="AA7" s="2246"/>
      <c r="AB7" s="2246"/>
      <c r="AC7" s="2247"/>
      <c r="AD7" s="2245"/>
      <c r="AE7" s="2246"/>
      <c r="AF7" s="2246"/>
      <c r="AG7" s="2246"/>
      <c r="AH7" s="2246"/>
      <c r="AI7" s="2246"/>
      <c r="AJ7" s="2246"/>
      <c r="AK7" s="2246"/>
      <c r="AL7" s="2247"/>
      <c r="AM7" s="1258" t="s">
        <v>488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490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491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492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493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498</v>
      </c>
      <c r="P22" s="1362"/>
      <c r="Q22" s="1371"/>
      <c r="R22" s="1371"/>
      <c r="S22" s="729"/>
      <c r="T22" s="1160" t="s">
        <v>499</v>
      </c>
      <c r="AA22" s="186" t="s">
        <v>500</v>
      </c>
      <c r="AC22" s="186" t="s">
        <v>501</v>
      </c>
      <c r="AD22" s="1160" t="s">
        <v>499</v>
      </c>
      <c r="AI22" s="186" t="s">
        <v>502</v>
      </c>
      <c r="AK22" s="186" t="s">
        <v>501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503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507</v>
      </c>
      <c r="AD36" s="326"/>
      <c r="AE36" s="326"/>
      <c r="AF36" s="326"/>
      <c r="AG36" s="326"/>
      <c r="AH36" s="326"/>
      <c r="AI36" s="326"/>
      <c r="AJ36" s="326"/>
      <c r="AK36" s="278" t="s">
        <v>507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155">
        <v>14</v>
      </c>
    </row>
    <row customHeight="1" ht="14.699999999999998">
      <c r="Q39" s="376"/>
      <c r="R39" s="376"/>
      <c r="S39" s="2273" t="s">
        <v>88</v>
      </c>
      <c r="T39" s="2209" t="s">
        <v>508</v>
      </c>
      <c r="U39" s="301"/>
      <c r="V39" s="2274" t="s">
        <v>509</v>
      </c>
      <c r="W39" s="2275"/>
      <c r="X39" s="2275"/>
      <c r="Y39" s="2275"/>
      <c r="Z39" s="2275"/>
      <c r="AA39" s="2275"/>
      <c r="AB39" s="2276"/>
      <c r="AC39" s="2277" t="s">
        <v>510</v>
      </c>
      <c r="AD39" s="2274" t="s">
        <v>509</v>
      </c>
      <c r="AE39" s="2275"/>
      <c r="AF39" s="2275"/>
      <c r="AG39" s="2275"/>
      <c r="AH39" s="2275"/>
      <c r="AI39" s="2275"/>
      <c r="AJ39" s="2276"/>
      <c r="AK39" s="2277" t="s">
        <v>511</v>
      </c>
      <c r="AL39" s="2280" t="s">
        <v>512</v>
      </c>
      <c r="AM39" s="2127"/>
      <c r="AS39" s="1155">
        <v>14</v>
      </c>
    </row>
    <row customHeight="1" ht="35.699999999999996">
      <c r="Q40" s="376"/>
      <c r="R40" s="376"/>
      <c r="S40" s="2273"/>
      <c r="T40" s="2209"/>
      <c r="U40" s="1031"/>
      <c r="V40" s="2260" t="s">
        <v>513</v>
      </c>
      <c r="W40" s="2283" t="s">
        <v>514</v>
      </c>
      <c r="X40" s="2262" t="s">
        <v>515</v>
      </c>
      <c r="Y40" s="2263"/>
      <c r="Z40" s="2262" t="s">
        <v>529</v>
      </c>
      <c r="AA40" s="2269"/>
      <c r="AB40" s="2263"/>
      <c r="AC40" s="2278"/>
      <c r="AD40" s="2260" t="s">
        <v>513</v>
      </c>
      <c r="AE40" s="2283" t="s">
        <v>514</v>
      </c>
      <c r="AF40" s="2262" t="s">
        <v>515</v>
      </c>
      <c r="AG40" s="2263"/>
      <c r="AH40" s="2262" t="s">
        <v>516</v>
      </c>
      <c r="AI40" s="2269"/>
      <c r="AJ40" s="2263"/>
      <c r="AK40" s="2278"/>
      <c r="AL40" s="2281"/>
      <c r="AM40" s="2127"/>
      <c r="AS40" s="1155">
        <v>34</v>
      </c>
    </row>
    <row customHeight="1" ht="35.699999999999996">
      <c r="A41" s="1370"/>
      <c r="B41" s="1370" t="s">
        <v>218</v>
      </c>
      <c r="C41" s="1370" t="s">
        <v>219</v>
      </c>
      <c r="D41" s="1370" t="s">
        <v>220</v>
      </c>
      <c r="E41" s="1364" t="s">
        <v>517</v>
      </c>
      <c r="F41" s="1364" t="s">
        <v>518</v>
      </c>
      <c r="G41" s="1364" t="s">
        <v>519</v>
      </c>
      <c r="H41" s="1364" t="s">
        <v>520</v>
      </c>
      <c r="I41" s="1364" t="s">
        <v>521</v>
      </c>
      <c r="J41" s="1364" t="s">
        <v>522</v>
      </c>
      <c r="K41" s="1364" t="s">
        <v>523</v>
      </c>
      <c r="L41" s="1364" t="s">
        <v>498</v>
      </c>
      <c r="Q41" s="376"/>
      <c r="R41" s="376"/>
      <c r="S41" s="2273"/>
      <c r="T41" s="2209"/>
      <c r="U41" s="302"/>
      <c r="V41" s="2261"/>
      <c r="W41" s="2284"/>
      <c r="X41" s="1222" t="s">
        <v>524</v>
      </c>
      <c r="Y41" s="1222" t="s">
        <v>525</v>
      </c>
      <c r="Z41" s="1338" t="s">
        <v>526</v>
      </c>
      <c r="AA41" s="2270" t="s">
        <v>527</v>
      </c>
      <c r="AB41" s="2271"/>
      <c r="AC41" s="2279"/>
      <c r="AD41" s="2261"/>
      <c r="AE41" s="2284"/>
      <c r="AF41" s="1222" t="s">
        <v>524</v>
      </c>
      <c r="AG41" s="1222" t="s">
        <v>525</v>
      </c>
      <c r="AH41" s="1338" t="s">
        <v>526</v>
      </c>
      <c r="AI41" s="2270" t="s">
        <v>527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161</v>
      </c>
      <c r="T42" s="1255" t="s">
        <v>104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243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243</v>
      </c>
      <c r="B44" s="1363" t="s">
        <v>244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500"/>
      <c r="AP44" s="500" t="str">
        <f>IF(T44="","",T44)</f>
        <v>Территория действия тарифа</v>
      </c>
      <c r="AQ44" s="500"/>
      <c r="AR44" s="500"/>
      <c r="AS44" s="1155">
        <v>21</v>
      </c>
    </row>
    <row customHeight="1" ht="24">
      <c r="A45" s="1363" t="s">
        <v>243</v>
      </c>
      <c r="B45" s="1363" t="s">
        <v>244</v>
      </c>
      <c r="C45" s="1363" t="s">
        <v>245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500"/>
      <c r="AP45" s="500" t="str">
        <f>IF(T45="","",T45)</f>
        <v>Наименование системы теплоснабжения </v>
      </c>
      <c r="AQ45" s="500"/>
      <c r="AR45" s="500"/>
      <c r="AS45" s="1155">
        <v>23</v>
      </c>
    </row>
    <row customHeight="1" ht="22.049999999999997">
      <c r="A46" s="1363" t="s">
        <v>243</v>
      </c>
      <c r="B46" s="1363" t="s">
        <v>244</v>
      </c>
      <c r="C46" s="1363" t="s">
        <v>245</v>
      </c>
      <c r="D46" s="1363" t="s">
        <v>246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500"/>
      <c r="AP46" s="500" t="str">
        <f>IF(T46="","",T46)</f>
        <v>Источник тепловой энергии  </v>
      </c>
      <c r="AQ46" s="500"/>
      <c r="AR46" s="500"/>
      <c r="AS46" s="1155">
        <v>21</v>
      </c>
    </row>
    <row customHeight="1" ht="49.5">
      <c r="A47" s="1363" t="s">
        <v>243</v>
      </c>
      <c r="B47" s="1363" t="s">
        <v>244</v>
      </c>
      <c r="C47" s="1363" t="s">
        <v>245</v>
      </c>
      <c r="D47" s="1363" t="s">
        <v>246</v>
      </c>
      <c r="E47" s="2259"/>
      <c r="F47" s="2259"/>
      <c r="G47" s="2259"/>
      <c r="H47" s="2259"/>
      <c r="I47" s="2256" t="str">
        <f>S46&amp;".1"</f>
        <v>....1</v>
      </c>
      <c r="J47" s="1363"/>
      <c r="K47" s="1363"/>
      <c r="L47" s="1364" t="s">
        <v>483</v>
      </c>
      <c r="P47" s="2257">
        <v>1</v>
      </c>
      <c r="Q47" s="1331"/>
      <c r="R47" s="356"/>
      <c r="S47" s="1336" t="str">
        <f>$I47</f>
        <v>....1</v>
      </c>
      <c r="T47" s="285" t="s">
        <v>484</v>
      </c>
      <c r="U47" s="300"/>
      <c r="V47" s="2245"/>
      <c r="W47" s="2246"/>
      <c r="X47" s="2246"/>
      <c r="Y47" s="2246"/>
      <c r="Z47" s="2246"/>
      <c r="AA47" s="2246"/>
      <c r="AB47" s="2246"/>
      <c r="AC47" s="2247"/>
      <c r="AD47" s="2245"/>
      <c r="AE47" s="2246"/>
      <c r="AF47" s="2246"/>
      <c r="AG47" s="2246"/>
      <c r="AH47" s="2246"/>
      <c r="AI47" s="2246"/>
      <c r="AJ47" s="2246"/>
      <c r="AK47" s="2246"/>
      <c r="AL47" s="2247"/>
      <c r="AM47" s="1258" t="s">
        <v>485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243</v>
      </c>
      <c r="B48" s="1363" t="s">
        <v>244</v>
      </c>
      <c r="C48" s="1363" t="s">
        <v>245</v>
      </c>
      <c r="D48" s="1363" t="s">
        <v>246</v>
      </c>
      <c r="E48" s="2259"/>
      <c r="F48" s="2259"/>
      <c r="G48" s="2259"/>
      <c r="H48" s="2259"/>
      <c r="I48" s="2286"/>
      <c r="J48" s="2256" t="str">
        <f>I47&amp;".1"</f>
        <v>....1.1</v>
      </c>
      <c r="K48" s="1363"/>
      <c r="L48" s="1364" t="s">
        <v>486</v>
      </c>
      <c r="P48" s="2257"/>
      <c r="Q48" s="2257">
        <v>1</v>
      </c>
      <c r="R48" s="357"/>
      <c r="S48" s="1336" t="str">
        <f>$J48</f>
        <v>....1.1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500"/>
      <c r="AP48" s="500" t="str">
        <f>IF(T48="","",T48)</f>
        <v>Группа потребителей</v>
      </c>
      <c r="AQ48" s="500"/>
      <c r="AR48" s="500"/>
      <c r="AS48" s="1155">
        <v>21</v>
      </c>
    </row>
    <row customHeight="1" ht="22.049999999999997">
      <c r="A49" s="1363" t="s">
        <v>243</v>
      </c>
      <c r="B49" s="1363" t="s">
        <v>244</v>
      </c>
      <c r="C49" s="1363" t="s">
        <v>245</v>
      </c>
      <c r="D49" s="1363" t="s">
        <v>246</v>
      </c>
      <c r="E49" s="2259"/>
      <c r="F49" s="2259"/>
      <c r="G49" s="2259"/>
      <c r="H49" s="2259"/>
      <c r="I49" s="2286"/>
      <c r="J49" s="2286"/>
      <c r="K49" s="2256" t="str">
        <f>J48&amp;".1"</f>
        <v>....1.1.1</v>
      </c>
      <c r="L49" s="1364" t="s">
        <v>489</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490</v>
      </c>
      <c r="AN49" s="511">
        <f>STRCHECKDATE(V50:AL50)</f>
      </c>
      <c r="AO49" s="500"/>
      <c r="AP49" s="500" t="str">
        <f>IF(T49="","",T49)</f>
        <v/>
      </c>
      <c r="AQ49" s="500"/>
      <c r="AR49" s="500"/>
      <c r="AS49" s="1155">
        <v>21</v>
      </c>
    </row>
    <row customHeight="1" ht="1.05">
      <c r="A50" s="1363" t="s">
        <v>243</v>
      </c>
      <c r="B50" s="1363" t="s">
        <v>244</v>
      </c>
      <c r="C50" s="1363" t="s">
        <v>245</v>
      </c>
      <c r="D50" s="1363" t="s">
        <v>246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243</v>
      </c>
      <c r="B51" s="1363" t="s">
        <v>244</v>
      </c>
      <c r="C51" s="1363" t="s">
        <v>245</v>
      </c>
      <c r="D51" s="1363" t="s">
        <v>246</v>
      </c>
      <c r="E51" s="2259"/>
      <c r="F51" s="2259"/>
      <c r="G51" s="2259"/>
      <c r="H51" s="2259"/>
      <c r="I51" s="2286"/>
      <c r="J51" s="2256"/>
      <c r="K51" s="1363"/>
      <c r="L51" s="1364"/>
      <c r="P51" s="2257"/>
      <c r="Q51" s="2257"/>
      <c r="R51" s="356"/>
      <c r="S51" s="1278"/>
      <c r="T51" s="288" t="s">
        <v>491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243</v>
      </c>
      <c r="B52" s="1363" t="s">
        <v>244</v>
      </c>
      <c r="C52" s="1363" t="s">
        <v>245</v>
      </c>
      <c r="D52" s="1363" t="s">
        <v>246</v>
      </c>
      <c r="E52" s="2259"/>
      <c r="F52" s="2259"/>
      <c r="G52" s="2259"/>
      <c r="H52" s="2259"/>
      <c r="I52" s="2256"/>
      <c r="J52" s="1363"/>
      <c r="K52" s="1363"/>
      <c r="L52" s="1364"/>
      <c r="P52" s="2257"/>
      <c r="Q52" s="1331"/>
      <c r="R52" s="356"/>
      <c r="S52" s="1278"/>
      <c r="T52" s="287" t="s">
        <v>492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243</v>
      </c>
      <c r="B53" s="1363" t="s">
        <v>244</v>
      </c>
      <c r="C53" s="1363" t="s">
        <v>245</v>
      </c>
      <c r="D53" s="1363" t="s">
        <v>246</v>
      </c>
      <c r="E53" s="2259"/>
      <c r="F53" s="2259"/>
      <c r="G53" s="2259"/>
      <c r="H53" s="2258"/>
      <c r="I53" s="1363"/>
      <c r="J53" s="1363"/>
      <c r="K53" s="1363"/>
      <c r="L53" s="1364"/>
      <c r="M53" s="1365"/>
      <c r="N53" s="1365"/>
      <c r="O53" s="537"/>
      <c r="P53" s="360"/>
      <c r="Q53" s="375"/>
      <c r="R53" s="355"/>
      <c r="S53" s="1278"/>
      <c r="T53" s="365" t="s">
        <v>493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243</v>
      </c>
      <c r="B54" s="1343" t="s">
        <v>244</v>
      </c>
      <c r="C54" s="1343" t="s">
        <v>245</v>
      </c>
      <c r="D54" s="1314"/>
      <c r="E54" s="2259"/>
      <c r="F54" s="2259"/>
      <c r="G54" s="2258"/>
      <c r="H54" s="1314"/>
      <c r="I54" s="1314"/>
      <c r="J54" s="1314"/>
      <c r="K54" s="1314"/>
      <c r="L54" s="1339"/>
      <c r="M54" s="1315"/>
      <c r="N54" s="1315"/>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243</v>
      </c>
      <c r="B55" s="1343" t="s">
        <v>244</v>
      </c>
      <c r="C55" s="1314"/>
      <c r="D55" s="1314"/>
      <c r="E55" s="2259"/>
      <c r="F55" s="2258"/>
      <c r="G55" s="1314"/>
      <c r="H55" s="1314"/>
      <c r="I55" s="1314"/>
      <c r="J55" s="1314"/>
      <c r="K55" s="1314"/>
      <c r="L55" s="1339"/>
      <c r="M55" s="1321"/>
      <c r="N55" s="1321"/>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243</v>
      </c>
      <c r="B56" s="1343"/>
      <c r="C56" s="1343"/>
      <c r="D56" s="1343"/>
      <c r="E56" s="2258"/>
      <c r="F56" s="1343"/>
      <c r="G56" s="1343"/>
      <c r="H56" s="1343"/>
      <c r="I56" s="1343"/>
      <c r="J56" s="1343"/>
      <c r="K56" s="1343"/>
      <c r="L56" s="1346"/>
      <c r="M56" s="1321"/>
      <c r="N56" s="1321"/>
      <c r="O56" s="518"/>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9ACC8-B0F6-6194-1228-80778FFCD6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479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480</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481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482</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483</v>
      </c>
      <c r="M6" s="1635"/>
      <c r="P6" s="2257">
        <v>1</v>
      </c>
      <c r="Q6" s="1954"/>
      <c r="R6" s="356"/>
      <c r="S6" s="1958">
        <f>$I6</f>
      </c>
      <c r="T6" s="285" t="s">
        <v>484</v>
      </c>
      <c r="U6" s="300"/>
      <c r="V6" s="2245"/>
      <c r="W6" s="2246"/>
      <c r="X6" s="2246"/>
      <c r="Y6" s="2246"/>
      <c r="Z6" s="2246"/>
      <c r="AA6" s="2246"/>
      <c r="AB6" s="2246"/>
      <c r="AC6" s="2247"/>
      <c r="AD6" s="2245"/>
      <c r="AE6" s="2246"/>
      <c r="AF6" s="2246"/>
      <c r="AG6" s="2246"/>
      <c r="AH6" s="2246"/>
      <c r="AI6" s="2246"/>
      <c r="AJ6" s="2246"/>
      <c r="AK6" s="2246"/>
      <c r="AL6" s="2247"/>
      <c r="AM6" s="1258" t="s">
        <v>485</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486</v>
      </c>
      <c r="M7" s="1635"/>
      <c r="N7" s="1631"/>
      <c r="P7" s="2257"/>
      <c r="Q7" s="2257">
        <v>1</v>
      </c>
      <c r="R7" s="357"/>
      <c r="S7" s="1958">
        <f>$J7</f>
      </c>
      <c r="T7" s="286" t="s">
        <v>487</v>
      </c>
      <c r="U7" s="300"/>
      <c r="V7" s="2245"/>
      <c r="W7" s="2246"/>
      <c r="X7" s="2246"/>
      <c r="Y7" s="2246"/>
      <c r="Z7" s="2246"/>
      <c r="AA7" s="2246"/>
      <c r="AB7" s="2246"/>
      <c r="AC7" s="2247"/>
      <c r="AD7" s="2245"/>
      <c r="AE7" s="2246"/>
      <c r="AF7" s="2246"/>
      <c r="AG7" s="2246"/>
      <c r="AH7" s="2246"/>
      <c r="AI7" s="2246"/>
      <c r="AJ7" s="2246"/>
      <c r="AK7" s="2246"/>
      <c r="AL7" s="2247"/>
      <c r="AM7" s="1258" t="s">
        <v>488</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489</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490</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491</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492</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493</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497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498</v>
      </c>
      <c r="P22" s="1362"/>
      <c r="Q22" s="1371"/>
      <c r="R22" s="1371"/>
      <c r="S22" s="729"/>
      <c r="T22" s="1366" t="s">
        <v>499</v>
      </c>
      <c r="AA22" s="595" t="s">
        <v>500</v>
      </c>
      <c r="AC22" s="595" t="s">
        <v>501</v>
      </c>
      <c r="AD22" s="1366" t="s">
        <v>499</v>
      </c>
      <c r="AI22" s="595" t="s">
        <v>502</v>
      </c>
      <c r="AK22" s="595" t="s">
        <v>501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503</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504</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505</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506</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507</v>
      </c>
      <c r="AD36" s="1635"/>
      <c r="AE36" s="1635"/>
      <c r="AF36" s="1635"/>
      <c r="AG36" s="1635"/>
      <c r="AH36" s="1635"/>
      <c r="AI36" s="1635"/>
      <c r="AJ36" s="1635"/>
      <c r="AK36" s="1642" t="s">
        <v>507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631">
        <v>14</v>
      </c>
    </row>
    <row customHeight="1" ht="14.699999999999998">
      <c r="Q39" s="376"/>
      <c r="R39" s="376"/>
      <c r="S39" s="2273" t="s">
        <v>88</v>
      </c>
      <c r="T39" s="2209" t="s">
        <v>508</v>
      </c>
      <c r="U39" s="337"/>
      <c r="V39" s="2274" t="s">
        <v>509</v>
      </c>
      <c r="W39" s="2275"/>
      <c r="X39" s="2275"/>
      <c r="Y39" s="2275"/>
      <c r="Z39" s="2275"/>
      <c r="AA39" s="2275"/>
      <c r="AB39" s="2276"/>
      <c r="AC39" s="2277" t="s">
        <v>510</v>
      </c>
      <c r="AD39" s="2274" t="s">
        <v>509</v>
      </c>
      <c r="AE39" s="2275"/>
      <c r="AF39" s="2275"/>
      <c r="AG39" s="2275"/>
      <c r="AH39" s="2275"/>
      <c r="AI39" s="2275"/>
      <c r="AJ39" s="2276"/>
      <c r="AK39" s="2277" t="s">
        <v>511</v>
      </c>
      <c r="AL39" s="2280" t="s">
        <v>512</v>
      </c>
      <c r="AM39" s="2127"/>
      <c r="AS39" s="1631">
        <v>14</v>
      </c>
    </row>
    <row customHeight="1" ht="35.699999999999996">
      <c r="Q40" s="376"/>
      <c r="R40" s="376"/>
      <c r="S40" s="2273"/>
      <c r="T40" s="2209"/>
      <c r="U40" s="1031"/>
      <c r="V40" s="2260" t="s">
        <v>513</v>
      </c>
      <c r="W40" s="2283" t="s">
        <v>514</v>
      </c>
      <c r="X40" s="2262" t="s">
        <v>515</v>
      </c>
      <c r="Y40" s="2263"/>
      <c r="Z40" s="2262" t="s">
        <v>529</v>
      </c>
      <c r="AA40" s="2269"/>
      <c r="AB40" s="2263"/>
      <c r="AC40" s="2278"/>
      <c r="AD40" s="2260" t="s">
        <v>513</v>
      </c>
      <c r="AE40" s="2283" t="s">
        <v>514</v>
      </c>
      <c r="AF40" s="2262" t="s">
        <v>515</v>
      </c>
      <c r="AG40" s="2263"/>
      <c r="AH40" s="2262" t="s">
        <v>516</v>
      </c>
      <c r="AI40" s="2269"/>
      <c r="AJ40" s="2263"/>
      <c r="AK40" s="2278"/>
      <c r="AL40" s="2281"/>
      <c r="AM40" s="2127"/>
      <c r="AS40" s="1631">
        <v>34</v>
      </c>
    </row>
    <row customHeight="1" ht="35.699999999999996">
      <c r="A41" s="1266"/>
      <c r="B41" s="1266" t="s">
        <v>218</v>
      </c>
      <c r="C41" s="1266" t="s">
        <v>219</v>
      </c>
      <c r="D41" s="1266" t="s">
        <v>220</v>
      </c>
      <c r="E41" s="1310" t="s">
        <v>517</v>
      </c>
      <c r="F41" s="1310" t="s">
        <v>518</v>
      </c>
      <c r="G41" s="1310" t="s">
        <v>519</v>
      </c>
      <c r="H41" s="1310" t="s">
        <v>520</v>
      </c>
      <c r="I41" s="1310" t="s">
        <v>521</v>
      </c>
      <c r="J41" s="1310" t="s">
        <v>522</v>
      </c>
      <c r="K41" s="1310" t="s">
        <v>523</v>
      </c>
      <c r="L41" s="1310" t="s">
        <v>498</v>
      </c>
      <c r="Q41" s="376"/>
      <c r="R41" s="376"/>
      <c r="S41" s="2273"/>
      <c r="T41" s="2209"/>
      <c r="U41" s="302"/>
      <c r="V41" s="2261"/>
      <c r="W41" s="2284"/>
      <c r="X41" s="1938" t="s">
        <v>524</v>
      </c>
      <c r="Y41" s="1938" t="s">
        <v>525</v>
      </c>
      <c r="Z41" s="1938" t="s">
        <v>526</v>
      </c>
      <c r="AA41" s="2270" t="s">
        <v>527</v>
      </c>
      <c r="AB41" s="2271"/>
      <c r="AC41" s="2279"/>
      <c r="AD41" s="2261"/>
      <c r="AE41" s="2284"/>
      <c r="AF41" s="1938" t="s">
        <v>524</v>
      </c>
      <c r="AG41" s="1938" t="s">
        <v>525</v>
      </c>
      <c r="AH41" s="1938" t="s">
        <v>526</v>
      </c>
      <c r="AI41" s="2270" t="s">
        <v>527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161</v>
      </c>
      <c r="T42" s="1255" t="s">
        <v>104</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292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292</v>
      </c>
      <c r="B44" s="1267" t="s">
        <v>293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1624"/>
      <c r="AP44" s="1624" t="str">
        <f>IF(T44="","",T44)</f>
        <v>Территория действия тарифа</v>
      </c>
      <c r="AQ44" s="1624"/>
      <c r="AR44" s="1624"/>
      <c r="AS44" s="1631">
        <v>21</v>
      </c>
    </row>
    <row customHeight="1" ht="24">
      <c r="A45" s="1267" t="s">
        <v>292</v>
      </c>
      <c r="B45" s="1267" t="s">
        <v>293</v>
      </c>
      <c r="C45" s="1267" t="s">
        <v>294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1624"/>
      <c r="AP45" s="1624" t="str">
        <f>IF(T45="","",T45)</f>
        <v>Наименование системы теплоснабжения </v>
      </c>
      <c r="AQ45" s="1624"/>
      <c r="AR45" s="1624"/>
      <c r="AS45" s="1631">
        <v>23</v>
      </c>
    </row>
    <row customHeight="1" ht="22.049999999999997">
      <c r="A46" s="1267" t="s">
        <v>292</v>
      </c>
      <c r="B46" s="1267" t="s">
        <v>293</v>
      </c>
      <c r="C46" s="1267" t="s">
        <v>294</v>
      </c>
      <c r="D46" s="1267" t="s">
        <v>295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1624"/>
      <c r="AP46" s="1624" t="str">
        <f>IF(T46="","",T46)</f>
        <v>Источник тепловой энергии  </v>
      </c>
      <c r="AQ46" s="1624"/>
      <c r="AR46" s="1624"/>
      <c r="AS46" s="1631">
        <v>21</v>
      </c>
    </row>
    <row customHeight="1" ht="49.5">
      <c r="A47" s="1267" t="s">
        <v>292</v>
      </c>
      <c r="B47" s="1267" t="s">
        <v>293</v>
      </c>
      <c r="C47" s="1267" t="s">
        <v>294</v>
      </c>
      <c r="D47" s="1267" t="s">
        <v>295</v>
      </c>
      <c r="E47" s="2290"/>
      <c r="F47" s="2290"/>
      <c r="G47" s="2290"/>
      <c r="H47" s="2290"/>
      <c r="I47" s="2127" t="str">
        <f>S46&amp;".1"</f>
        <v>....1</v>
      </c>
      <c r="J47" s="1267"/>
      <c r="K47" s="1267"/>
      <c r="L47" s="1310" t="s">
        <v>483</v>
      </c>
      <c r="P47" s="2257">
        <v>1</v>
      </c>
      <c r="Q47" s="1954"/>
      <c r="R47" s="356"/>
      <c r="S47" s="1958" t="str">
        <f>$I47</f>
        <v>....1</v>
      </c>
      <c r="T47" s="285" t="s">
        <v>484</v>
      </c>
      <c r="U47" s="300"/>
      <c r="V47" s="2245"/>
      <c r="W47" s="2246"/>
      <c r="X47" s="2246"/>
      <c r="Y47" s="2246"/>
      <c r="Z47" s="2246"/>
      <c r="AA47" s="2246"/>
      <c r="AB47" s="2246"/>
      <c r="AC47" s="2247"/>
      <c r="AD47" s="2245"/>
      <c r="AE47" s="2246"/>
      <c r="AF47" s="2246"/>
      <c r="AG47" s="2246"/>
      <c r="AH47" s="2246"/>
      <c r="AI47" s="2246"/>
      <c r="AJ47" s="2246"/>
      <c r="AK47" s="2246"/>
      <c r="AL47" s="2247"/>
      <c r="AM47" s="1258" t="s">
        <v>485</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292</v>
      </c>
      <c r="B48" s="1267" t="s">
        <v>293</v>
      </c>
      <c r="C48" s="1267" t="s">
        <v>294</v>
      </c>
      <c r="D48" s="1267" t="s">
        <v>295</v>
      </c>
      <c r="E48" s="2290"/>
      <c r="F48" s="2290"/>
      <c r="G48" s="2290"/>
      <c r="H48" s="2290"/>
      <c r="I48" s="2101"/>
      <c r="J48" s="2127" t="str">
        <f>I47&amp;".1"</f>
        <v>....1.1</v>
      </c>
      <c r="K48" s="1267"/>
      <c r="L48" s="1310" t="s">
        <v>486</v>
      </c>
      <c r="P48" s="2257"/>
      <c r="Q48" s="2257">
        <v>1</v>
      </c>
      <c r="R48" s="357"/>
      <c r="S48" s="1958" t="str">
        <f>$J48</f>
        <v>....1.1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1624"/>
      <c r="AP48" s="1624" t="str">
        <f>IF(T48="","",T48)</f>
        <v>Группа потребителей</v>
      </c>
      <c r="AQ48" s="1624"/>
      <c r="AR48" s="1624"/>
      <c r="AS48" s="1631">
        <v>21</v>
      </c>
    </row>
    <row customHeight="1" ht="22.049999999999997">
      <c r="A49" s="1267" t="s">
        <v>292</v>
      </c>
      <c r="B49" s="1267" t="s">
        <v>293</v>
      </c>
      <c r="C49" s="1267" t="s">
        <v>294</v>
      </c>
      <c r="D49" s="1267" t="s">
        <v>295</v>
      </c>
      <c r="E49" s="2290"/>
      <c r="F49" s="2290"/>
      <c r="G49" s="2290"/>
      <c r="H49" s="2290"/>
      <c r="I49" s="2101"/>
      <c r="J49" s="2101"/>
      <c r="K49" s="2127" t="str">
        <f>J48&amp;".1"</f>
        <v>....1.1.1</v>
      </c>
      <c r="L49" s="1310" t="s">
        <v>489</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490</v>
      </c>
      <c r="AN49" s="1636">
        <f>STRCHECKDATE(V50:AL50)</f>
      </c>
      <c r="AO49" s="1624"/>
      <c r="AP49" s="1624" t="str">
        <f>IF(T49="","",T49)</f>
        <v/>
      </c>
      <c r="AQ49" s="1624"/>
      <c r="AR49" s="1624"/>
      <c r="AS49" s="1631">
        <v>21</v>
      </c>
    </row>
    <row customHeight="1" ht="1.05">
      <c r="A50" s="1267" t="s">
        <v>292</v>
      </c>
      <c r="B50" s="1267" t="s">
        <v>293</v>
      </c>
      <c r="C50" s="1267" t="s">
        <v>294</v>
      </c>
      <c r="D50" s="1267" t="s">
        <v>295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292</v>
      </c>
      <c r="B51" s="1267" t="s">
        <v>293</v>
      </c>
      <c r="C51" s="1267" t="s">
        <v>294</v>
      </c>
      <c r="D51" s="1267" t="s">
        <v>295</v>
      </c>
      <c r="E51" s="2290"/>
      <c r="F51" s="2290"/>
      <c r="G51" s="2290"/>
      <c r="H51" s="2290"/>
      <c r="I51" s="2101"/>
      <c r="J51" s="2127"/>
      <c r="K51" s="1267"/>
      <c r="L51" s="1310"/>
      <c r="P51" s="2257"/>
      <c r="Q51" s="2257"/>
      <c r="R51" s="356"/>
      <c r="S51" s="1278"/>
      <c r="T51" s="288" t="s">
        <v>491</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292</v>
      </c>
      <c r="B52" s="1267" t="s">
        <v>293</v>
      </c>
      <c r="C52" s="1267" t="s">
        <v>294</v>
      </c>
      <c r="D52" s="1267" t="s">
        <v>295</v>
      </c>
      <c r="E52" s="2290"/>
      <c r="F52" s="2290"/>
      <c r="G52" s="2290"/>
      <c r="H52" s="2290"/>
      <c r="I52" s="2127"/>
      <c r="J52" s="1267"/>
      <c r="K52" s="1267"/>
      <c r="L52" s="1310"/>
      <c r="P52" s="2257"/>
      <c r="Q52" s="1954"/>
      <c r="R52" s="356"/>
      <c r="S52" s="1278"/>
      <c r="T52" s="287" t="s">
        <v>492</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292</v>
      </c>
      <c r="B53" s="1267" t="s">
        <v>293</v>
      </c>
      <c r="C53" s="1267" t="s">
        <v>294</v>
      </c>
      <c r="D53" s="1267" t="s">
        <v>295</v>
      </c>
      <c r="E53" s="2290"/>
      <c r="F53" s="2290"/>
      <c r="G53" s="2290"/>
      <c r="H53" s="2289"/>
      <c r="I53" s="1267"/>
      <c r="J53" s="1267"/>
      <c r="K53" s="1267"/>
      <c r="L53" s="1310"/>
      <c r="M53" s="1610"/>
      <c r="N53" s="1610"/>
      <c r="O53" s="1635"/>
      <c r="P53" s="360"/>
      <c r="Q53" s="375"/>
      <c r="R53" s="355"/>
      <c r="S53" s="1278"/>
      <c r="T53" s="365" t="s">
        <v>493</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292</v>
      </c>
      <c r="B54" s="1375" t="s">
        <v>293</v>
      </c>
      <c r="C54" s="1375" t="s">
        <v>294</v>
      </c>
      <c r="D54" s="1374"/>
      <c r="E54" s="2290"/>
      <c r="F54" s="2290"/>
      <c r="G54" s="2289"/>
      <c r="H54" s="1374"/>
      <c r="I54" s="1374"/>
      <c r="J54" s="1374"/>
      <c r="K54" s="1374"/>
      <c r="L54" s="1377"/>
      <c r="M54" s="1378"/>
      <c r="N54" s="1378"/>
      <c r="O54" s="351"/>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292</v>
      </c>
      <c r="B55" s="1375" t="s">
        <v>293</v>
      </c>
      <c r="C55" s="1374"/>
      <c r="D55" s="1374"/>
      <c r="E55" s="2290"/>
      <c r="F55" s="2289"/>
      <c r="G55" s="1374"/>
      <c r="H55" s="1374"/>
      <c r="I55" s="1374"/>
      <c r="J55" s="1374"/>
      <c r="K55" s="1374"/>
      <c r="L55" s="1377"/>
      <c r="M55" s="1379"/>
      <c r="N55" s="1379"/>
      <c r="O55" s="351"/>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292</v>
      </c>
      <c r="B56" s="1375"/>
      <c r="C56" s="1375"/>
      <c r="D56" s="1375"/>
      <c r="E56" s="2289"/>
      <c r="F56" s="1375"/>
      <c r="G56" s="1375"/>
      <c r="H56" s="1375"/>
      <c r="I56" s="1375"/>
      <c r="J56" s="1375"/>
      <c r="K56" s="1375"/>
      <c r="L56" s="1381"/>
      <c r="M56" s="1379"/>
      <c r="N56" s="1379"/>
      <c r="O56" s="351"/>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B1008-78D8-0D23-FCC8-4CF1C220AE1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479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480</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481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482</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483</v>
      </c>
      <c r="M6" s="1635"/>
      <c r="P6" s="2257">
        <v>1</v>
      </c>
      <c r="Q6" s="1954"/>
      <c r="R6" s="356"/>
      <c r="S6" s="1958">
        <f>$I6</f>
      </c>
      <c r="T6" s="285" t="s">
        <v>484</v>
      </c>
      <c r="U6" s="300"/>
      <c r="V6" s="2245"/>
      <c r="W6" s="2246"/>
      <c r="X6" s="2246"/>
      <c r="Y6" s="2246"/>
      <c r="Z6" s="2246"/>
      <c r="AA6" s="2246"/>
      <c r="AB6" s="2246"/>
      <c r="AC6" s="2247"/>
      <c r="AD6" s="2245"/>
      <c r="AE6" s="2246"/>
      <c r="AF6" s="2246"/>
      <c r="AG6" s="2246"/>
      <c r="AH6" s="2246"/>
      <c r="AI6" s="2246"/>
      <c r="AJ6" s="2246"/>
      <c r="AK6" s="2246"/>
      <c r="AL6" s="2247"/>
      <c r="AM6" s="1258" t="s">
        <v>485</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486</v>
      </c>
      <c r="M7" s="1635"/>
      <c r="N7" s="1631"/>
      <c r="P7" s="2257"/>
      <c r="Q7" s="2257">
        <v>1</v>
      </c>
      <c r="R7" s="357"/>
      <c r="S7" s="1958">
        <f>$J7</f>
      </c>
      <c r="T7" s="286" t="s">
        <v>487</v>
      </c>
      <c r="U7" s="300"/>
      <c r="V7" s="2245"/>
      <c r="W7" s="2246"/>
      <c r="X7" s="2246"/>
      <c r="Y7" s="2246"/>
      <c r="Z7" s="2246"/>
      <c r="AA7" s="2246"/>
      <c r="AB7" s="2246"/>
      <c r="AC7" s="2247"/>
      <c r="AD7" s="2245"/>
      <c r="AE7" s="2246"/>
      <c r="AF7" s="2246"/>
      <c r="AG7" s="2246"/>
      <c r="AH7" s="2246"/>
      <c r="AI7" s="2246"/>
      <c r="AJ7" s="2246"/>
      <c r="AK7" s="2246"/>
      <c r="AL7" s="2247"/>
      <c r="AM7" s="1258" t="s">
        <v>488</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489</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490</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491</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492</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493</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497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498</v>
      </c>
      <c r="P22" s="1362"/>
      <c r="Q22" s="1371"/>
      <c r="R22" s="1371"/>
      <c r="S22" s="729"/>
      <c r="T22" s="1366" t="s">
        <v>499</v>
      </c>
      <c r="AA22" s="595" t="s">
        <v>500</v>
      </c>
      <c r="AC22" s="595" t="s">
        <v>501</v>
      </c>
      <c r="AD22" s="1366" t="s">
        <v>499</v>
      </c>
      <c r="AI22" s="595" t="s">
        <v>502</v>
      </c>
      <c r="AK22" s="595" t="s">
        <v>501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503</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504</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505</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506</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507</v>
      </c>
      <c r="AD36" s="1635"/>
      <c r="AE36" s="1635"/>
      <c r="AF36" s="1635"/>
      <c r="AG36" s="1635"/>
      <c r="AH36" s="1635"/>
      <c r="AI36" s="1635"/>
      <c r="AJ36" s="1635"/>
      <c r="AK36" s="1642" t="s">
        <v>507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631">
        <v>14</v>
      </c>
    </row>
    <row customHeight="1" ht="14.699999999999998">
      <c r="Q39" s="376"/>
      <c r="R39" s="376"/>
      <c r="S39" s="2273" t="s">
        <v>88</v>
      </c>
      <c r="T39" s="2209" t="s">
        <v>508</v>
      </c>
      <c r="U39" s="337"/>
      <c r="V39" s="2274" t="s">
        <v>509</v>
      </c>
      <c r="W39" s="2275"/>
      <c r="X39" s="2275"/>
      <c r="Y39" s="2275"/>
      <c r="Z39" s="2275"/>
      <c r="AA39" s="2275"/>
      <c r="AB39" s="2276"/>
      <c r="AC39" s="2277" t="s">
        <v>510</v>
      </c>
      <c r="AD39" s="2274" t="s">
        <v>509</v>
      </c>
      <c r="AE39" s="2275"/>
      <c r="AF39" s="2275"/>
      <c r="AG39" s="2275"/>
      <c r="AH39" s="2275"/>
      <c r="AI39" s="2275"/>
      <c r="AJ39" s="2276"/>
      <c r="AK39" s="2277" t="s">
        <v>511</v>
      </c>
      <c r="AL39" s="2280" t="s">
        <v>512</v>
      </c>
      <c r="AM39" s="2127"/>
      <c r="AS39" s="1631">
        <v>14</v>
      </c>
    </row>
    <row customHeight="1" ht="35.699999999999996">
      <c r="Q40" s="376"/>
      <c r="R40" s="376"/>
      <c r="S40" s="2273"/>
      <c r="T40" s="2209"/>
      <c r="U40" s="1031"/>
      <c r="V40" s="2260" t="s">
        <v>513</v>
      </c>
      <c r="W40" s="2283" t="s">
        <v>514</v>
      </c>
      <c r="X40" s="2262" t="s">
        <v>515</v>
      </c>
      <c r="Y40" s="2263"/>
      <c r="Z40" s="2262" t="s">
        <v>529</v>
      </c>
      <c r="AA40" s="2269"/>
      <c r="AB40" s="2263"/>
      <c r="AC40" s="2278"/>
      <c r="AD40" s="2260" t="s">
        <v>513</v>
      </c>
      <c r="AE40" s="2283" t="s">
        <v>514</v>
      </c>
      <c r="AF40" s="2262" t="s">
        <v>515</v>
      </c>
      <c r="AG40" s="2263"/>
      <c r="AH40" s="2262" t="s">
        <v>516</v>
      </c>
      <c r="AI40" s="2269"/>
      <c r="AJ40" s="2263"/>
      <c r="AK40" s="2278"/>
      <c r="AL40" s="2281"/>
      <c r="AM40" s="2127"/>
      <c r="AS40" s="1631">
        <v>34</v>
      </c>
    </row>
    <row customHeight="1" ht="35.699999999999996">
      <c r="A41" s="1266"/>
      <c r="B41" s="1266" t="s">
        <v>218</v>
      </c>
      <c r="C41" s="1266" t="s">
        <v>219</v>
      </c>
      <c r="D41" s="1266" t="s">
        <v>220</v>
      </c>
      <c r="E41" s="1310" t="s">
        <v>517</v>
      </c>
      <c r="F41" s="1310" t="s">
        <v>518</v>
      </c>
      <c r="G41" s="1310" t="s">
        <v>519</v>
      </c>
      <c r="H41" s="1310" t="s">
        <v>520</v>
      </c>
      <c r="I41" s="1310" t="s">
        <v>521</v>
      </c>
      <c r="J41" s="1310" t="s">
        <v>522</v>
      </c>
      <c r="K41" s="1310" t="s">
        <v>523</v>
      </c>
      <c r="L41" s="1310" t="s">
        <v>498</v>
      </c>
      <c r="Q41" s="376"/>
      <c r="R41" s="376"/>
      <c r="S41" s="2273"/>
      <c r="T41" s="2209"/>
      <c r="U41" s="302"/>
      <c r="V41" s="2261"/>
      <c r="W41" s="2284"/>
      <c r="X41" s="1938" t="s">
        <v>524</v>
      </c>
      <c r="Y41" s="1938" t="s">
        <v>525</v>
      </c>
      <c r="Z41" s="1938" t="s">
        <v>526</v>
      </c>
      <c r="AA41" s="2270" t="s">
        <v>527</v>
      </c>
      <c r="AB41" s="2271"/>
      <c r="AC41" s="2279"/>
      <c r="AD41" s="2261"/>
      <c r="AE41" s="2284"/>
      <c r="AF41" s="1938" t="s">
        <v>524</v>
      </c>
      <c r="AG41" s="1938" t="s">
        <v>525</v>
      </c>
      <c r="AH41" s="1938" t="s">
        <v>526</v>
      </c>
      <c r="AI41" s="2270" t="s">
        <v>527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161</v>
      </c>
      <c r="T42" s="1255" t="s">
        <v>104</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292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292</v>
      </c>
      <c r="B44" s="1267" t="s">
        <v>293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1624"/>
      <c r="AP44" s="1624" t="str">
        <f>IF(T44="","",T44)</f>
        <v>Территория действия тарифа</v>
      </c>
      <c r="AQ44" s="1624"/>
      <c r="AR44" s="1624"/>
      <c r="AS44" s="1631">
        <v>21</v>
      </c>
    </row>
    <row customHeight="1" ht="24">
      <c r="A45" s="1267" t="s">
        <v>292</v>
      </c>
      <c r="B45" s="1267" t="s">
        <v>293</v>
      </c>
      <c r="C45" s="1267" t="s">
        <v>294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1624"/>
      <c r="AP45" s="1624" t="str">
        <f>IF(T45="","",T45)</f>
        <v>Наименование системы теплоснабжения </v>
      </c>
      <c r="AQ45" s="1624"/>
      <c r="AR45" s="1624"/>
      <c r="AS45" s="1631">
        <v>23</v>
      </c>
    </row>
    <row customHeight="1" ht="22.049999999999997">
      <c r="A46" s="1267" t="s">
        <v>292</v>
      </c>
      <c r="B46" s="1267" t="s">
        <v>293</v>
      </c>
      <c r="C46" s="1267" t="s">
        <v>294</v>
      </c>
      <c r="D46" s="1267" t="s">
        <v>295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1624"/>
      <c r="AP46" s="1624" t="str">
        <f>IF(T46="","",T46)</f>
        <v>Источник тепловой энергии  </v>
      </c>
      <c r="AQ46" s="1624"/>
      <c r="AR46" s="1624"/>
      <c r="AS46" s="1631">
        <v>21</v>
      </c>
    </row>
    <row customHeight="1" ht="49.5">
      <c r="A47" s="1267" t="s">
        <v>292</v>
      </c>
      <c r="B47" s="1267" t="s">
        <v>293</v>
      </c>
      <c r="C47" s="1267" t="s">
        <v>294</v>
      </c>
      <c r="D47" s="1267" t="s">
        <v>295</v>
      </c>
      <c r="E47" s="2290"/>
      <c r="F47" s="2290"/>
      <c r="G47" s="2290"/>
      <c r="H47" s="2290"/>
      <c r="I47" s="2127" t="str">
        <f>S46&amp;".1"</f>
        <v>....1</v>
      </c>
      <c r="J47" s="1267"/>
      <c r="K47" s="1267"/>
      <c r="L47" s="1310" t="s">
        <v>483</v>
      </c>
      <c r="P47" s="2257">
        <v>1</v>
      </c>
      <c r="Q47" s="1954"/>
      <c r="R47" s="356"/>
      <c r="S47" s="1958" t="str">
        <f>$I47</f>
        <v>....1</v>
      </c>
      <c r="T47" s="285" t="s">
        <v>484</v>
      </c>
      <c r="U47" s="300"/>
      <c r="V47" s="2245"/>
      <c r="W47" s="2246"/>
      <c r="X47" s="2246"/>
      <c r="Y47" s="2246"/>
      <c r="Z47" s="2246"/>
      <c r="AA47" s="2246"/>
      <c r="AB47" s="2246"/>
      <c r="AC47" s="2247"/>
      <c r="AD47" s="2245"/>
      <c r="AE47" s="2246"/>
      <c r="AF47" s="2246"/>
      <c r="AG47" s="2246"/>
      <c r="AH47" s="2246"/>
      <c r="AI47" s="2246"/>
      <c r="AJ47" s="2246"/>
      <c r="AK47" s="2246"/>
      <c r="AL47" s="2247"/>
      <c r="AM47" s="1258" t="s">
        <v>485</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292</v>
      </c>
      <c r="B48" s="1267" t="s">
        <v>293</v>
      </c>
      <c r="C48" s="1267" t="s">
        <v>294</v>
      </c>
      <c r="D48" s="1267" t="s">
        <v>295</v>
      </c>
      <c r="E48" s="2290"/>
      <c r="F48" s="2290"/>
      <c r="G48" s="2290"/>
      <c r="H48" s="2290"/>
      <c r="I48" s="2101"/>
      <c r="J48" s="2127" t="str">
        <f>I47&amp;".1"</f>
        <v>....1.1</v>
      </c>
      <c r="K48" s="1267"/>
      <c r="L48" s="1310" t="s">
        <v>486</v>
      </c>
      <c r="P48" s="2257"/>
      <c r="Q48" s="2257">
        <v>1</v>
      </c>
      <c r="R48" s="357"/>
      <c r="S48" s="1958" t="str">
        <f>$J48</f>
        <v>....1.1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1624"/>
      <c r="AP48" s="1624" t="str">
        <f>IF(T48="","",T48)</f>
        <v>Группа потребителей</v>
      </c>
      <c r="AQ48" s="1624"/>
      <c r="AR48" s="1624"/>
      <c r="AS48" s="1631">
        <v>21</v>
      </c>
    </row>
    <row customHeight="1" ht="22.049999999999997">
      <c r="A49" s="1267" t="s">
        <v>292</v>
      </c>
      <c r="B49" s="1267" t="s">
        <v>293</v>
      </c>
      <c r="C49" s="1267" t="s">
        <v>294</v>
      </c>
      <c r="D49" s="1267" t="s">
        <v>295</v>
      </c>
      <c r="E49" s="2290"/>
      <c r="F49" s="2290"/>
      <c r="G49" s="2290"/>
      <c r="H49" s="2290"/>
      <c r="I49" s="2101"/>
      <c r="J49" s="2101"/>
      <c r="K49" s="2127" t="str">
        <f>J48&amp;".1"</f>
        <v>....1.1.1</v>
      </c>
      <c r="L49" s="1310" t="s">
        <v>489</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490</v>
      </c>
      <c r="AN49" s="1636">
        <f>STRCHECKDATE(V50:AL50)</f>
      </c>
      <c r="AO49" s="1624"/>
      <c r="AP49" s="1624" t="str">
        <f>IF(T49="","",T49)</f>
        <v/>
      </c>
      <c r="AQ49" s="1624"/>
      <c r="AR49" s="1624"/>
      <c r="AS49" s="1631">
        <v>21</v>
      </c>
    </row>
    <row customHeight="1" ht="1.05">
      <c r="A50" s="1267" t="s">
        <v>292</v>
      </c>
      <c r="B50" s="1267" t="s">
        <v>293</v>
      </c>
      <c r="C50" s="1267" t="s">
        <v>294</v>
      </c>
      <c r="D50" s="1267" t="s">
        <v>295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292</v>
      </c>
      <c r="B51" s="1267" t="s">
        <v>293</v>
      </c>
      <c r="C51" s="1267" t="s">
        <v>294</v>
      </c>
      <c r="D51" s="1267" t="s">
        <v>295</v>
      </c>
      <c r="E51" s="2290"/>
      <c r="F51" s="2290"/>
      <c r="G51" s="2290"/>
      <c r="H51" s="2290"/>
      <c r="I51" s="2101"/>
      <c r="J51" s="2127"/>
      <c r="K51" s="1267"/>
      <c r="L51" s="1310"/>
      <c r="P51" s="2257"/>
      <c r="Q51" s="2257"/>
      <c r="R51" s="356"/>
      <c r="S51" s="1278"/>
      <c r="T51" s="288" t="s">
        <v>491</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292</v>
      </c>
      <c r="B52" s="1267" t="s">
        <v>293</v>
      </c>
      <c r="C52" s="1267" t="s">
        <v>294</v>
      </c>
      <c r="D52" s="1267" t="s">
        <v>295</v>
      </c>
      <c r="E52" s="2290"/>
      <c r="F52" s="2290"/>
      <c r="G52" s="2290"/>
      <c r="H52" s="2290"/>
      <c r="I52" s="2127"/>
      <c r="J52" s="1267"/>
      <c r="K52" s="1267"/>
      <c r="L52" s="1310"/>
      <c r="P52" s="2257"/>
      <c r="Q52" s="1954"/>
      <c r="R52" s="356"/>
      <c r="S52" s="1278"/>
      <c r="T52" s="287" t="s">
        <v>492</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292</v>
      </c>
      <c r="B53" s="1267" t="s">
        <v>293</v>
      </c>
      <c r="C53" s="1267" t="s">
        <v>294</v>
      </c>
      <c r="D53" s="1267" t="s">
        <v>295</v>
      </c>
      <c r="E53" s="2290"/>
      <c r="F53" s="2290"/>
      <c r="G53" s="2290"/>
      <c r="H53" s="2289"/>
      <c r="I53" s="1267"/>
      <c r="J53" s="1267"/>
      <c r="K53" s="1267"/>
      <c r="L53" s="1310"/>
      <c r="M53" s="1610"/>
      <c r="N53" s="1610"/>
      <c r="O53" s="1635"/>
      <c r="P53" s="360"/>
      <c r="Q53" s="375"/>
      <c r="R53" s="355"/>
      <c r="S53" s="1278"/>
      <c r="T53" s="365" t="s">
        <v>493</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292</v>
      </c>
      <c r="B54" s="1267" t="s">
        <v>293</v>
      </c>
      <c r="C54" s="1267" t="s">
        <v>294</v>
      </c>
      <c r="D54" s="1974"/>
      <c r="E54" s="2290"/>
      <c r="F54" s="2290"/>
      <c r="G54" s="2289"/>
      <c r="H54" s="1974"/>
      <c r="I54" s="1974"/>
      <c r="J54" s="1974"/>
      <c r="K54" s="1974"/>
      <c r="L54" s="1380"/>
      <c r="M54" s="1610"/>
      <c r="N54" s="1610"/>
      <c r="O54" s="1635"/>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292</v>
      </c>
      <c r="B55" s="1267" t="s">
        <v>293</v>
      </c>
      <c r="C55" s="1974"/>
      <c r="D55" s="1974"/>
      <c r="E55" s="2290"/>
      <c r="F55" s="2289"/>
      <c r="G55" s="1974"/>
      <c r="H55" s="1974"/>
      <c r="I55" s="1974"/>
      <c r="J55" s="1974"/>
      <c r="K55" s="1974"/>
      <c r="L55" s="1380"/>
      <c r="M55" s="1975"/>
      <c r="N55" s="1975"/>
      <c r="O55" s="1635"/>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292</v>
      </c>
      <c r="B56" s="1267"/>
      <c r="C56" s="1267"/>
      <c r="D56" s="1267"/>
      <c r="E56" s="2289"/>
      <c r="F56" s="1267"/>
      <c r="G56" s="1267"/>
      <c r="H56" s="1267"/>
      <c r="I56" s="1267"/>
      <c r="J56" s="1267"/>
      <c r="K56" s="1267"/>
      <c r="L56" s="1310"/>
      <c r="M56" s="1975"/>
      <c r="N56" s="1975"/>
      <c r="O56" s="1635"/>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E2BE5-CD38-0629-5EEE-9C57EB4CCD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480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481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482</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483</v>
      </c>
      <c r="M6" s="537"/>
      <c r="P6" s="2257">
        <v>1</v>
      </c>
      <c r="Q6" s="1331"/>
      <c r="R6" s="356"/>
      <c r="S6" s="1336">
        <f>$I6</f>
      </c>
      <c r="T6" s="285" t="s">
        <v>484</v>
      </c>
      <c r="U6" s="300"/>
      <c r="V6" s="2245"/>
      <c r="W6" s="2246"/>
      <c r="X6" s="2246"/>
      <c r="Y6" s="2246"/>
      <c r="Z6" s="2246"/>
      <c r="AA6" s="2246"/>
      <c r="AB6" s="2246"/>
      <c r="AC6" s="2247"/>
      <c r="AD6" s="2245"/>
      <c r="AE6" s="2246"/>
      <c r="AF6" s="2246"/>
      <c r="AG6" s="2246"/>
      <c r="AH6" s="2246"/>
      <c r="AI6" s="2246"/>
      <c r="AJ6" s="2246"/>
      <c r="AK6" s="2246"/>
      <c r="AL6" s="2247"/>
      <c r="AM6" s="1258" t="s">
        <v>485</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486</v>
      </c>
      <c r="M7" s="537"/>
      <c r="N7" s="1366"/>
      <c r="P7" s="2257"/>
      <c r="Q7" s="2257">
        <v>1</v>
      </c>
      <c r="R7" s="357"/>
      <c r="S7" s="1336">
        <f>$J7</f>
      </c>
      <c r="T7" s="286" t="s">
        <v>487</v>
      </c>
      <c r="U7" s="300"/>
      <c r="V7" s="2245"/>
      <c r="W7" s="2246"/>
      <c r="X7" s="2246"/>
      <c r="Y7" s="2246"/>
      <c r="Z7" s="2246"/>
      <c r="AA7" s="2246"/>
      <c r="AB7" s="2246"/>
      <c r="AC7" s="2247"/>
      <c r="AD7" s="2245"/>
      <c r="AE7" s="2246"/>
      <c r="AF7" s="2246"/>
      <c r="AG7" s="2246"/>
      <c r="AH7" s="2246"/>
      <c r="AI7" s="2246"/>
      <c r="AJ7" s="2246"/>
      <c r="AK7" s="2246"/>
      <c r="AL7" s="2247"/>
      <c r="AM7" s="1258" t="s">
        <v>488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489</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490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491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492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493</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498</v>
      </c>
      <c r="P22" s="1362"/>
      <c r="Q22" s="1371"/>
      <c r="R22" s="1371"/>
      <c r="S22" s="729"/>
      <c r="T22" s="1160" t="s">
        <v>499</v>
      </c>
      <c r="AA22" s="186" t="s">
        <v>500</v>
      </c>
      <c r="AC22" s="186" t="s">
        <v>501</v>
      </c>
      <c r="AD22" s="1160" t="s">
        <v>499</v>
      </c>
      <c r="AI22" s="186" t="s">
        <v>502</v>
      </c>
      <c r="AK22" s="186" t="s">
        <v>501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503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507</v>
      </c>
      <c r="AD36" s="326"/>
      <c r="AE36" s="326"/>
      <c r="AF36" s="326"/>
      <c r="AG36" s="326"/>
      <c r="AH36" s="326"/>
      <c r="AI36" s="326"/>
      <c r="AJ36" s="326"/>
      <c r="AK36" s="278" t="s">
        <v>507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155">
        <v>14</v>
      </c>
    </row>
    <row customHeight="1" ht="14.699999999999998">
      <c r="Q39" s="376"/>
      <c r="R39" s="376"/>
      <c r="S39" s="2273" t="s">
        <v>88</v>
      </c>
      <c r="T39" s="2209" t="s">
        <v>508</v>
      </c>
      <c r="U39" s="301"/>
      <c r="V39" s="2274" t="s">
        <v>509</v>
      </c>
      <c r="W39" s="2275"/>
      <c r="X39" s="2291"/>
      <c r="Y39" s="2291"/>
      <c r="Z39" s="2275"/>
      <c r="AA39" s="2275"/>
      <c r="AB39" s="2276"/>
      <c r="AC39" s="2277" t="s">
        <v>510</v>
      </c>
      <c r="AD39" s="2274" t="s">
        <v>509</v>
      </c>
      <c r="AE39" s="2275"/>
      <c r="AF39" s="2291"/>
      <c r="AG39" s="2291"/>
      <c r="AH39" s="2275"/>
      <c r="AI39" s="2275"/>
      <c r="AJ39" s="2276"/>
      <c r="AK39" s="2277" t="s">
        <v>511</v>
      </c>
      <c r="AL39" s="2280" t="s">
        <v>512</v>
      </c>
      <c r="AM39" s="2127"/>
      <c r="AS39" s="1155">
        <v>14</v>
      </c>
    </row>
    <row customHeight="1" ht="24">
      <c r="Q40" s="376"/>
      <c r="R40" s="376"/>
      <c r="S40" s="2273"/>
      <c r="T40" s="2209"/>
      <c r="U40" s="1031"/>
      <c r="V40" s="2292" t="s">
        <v>513</v>
      </c>
      <c r="W40" s="2294" t="s">
        <v>514</v>
      </c>
      <c r="X40" s="1376" t="s">
        <v>515</v>
      </c>
      <c r="Y40" s="1376"/>
      <c r="Z40" s="2269" t="s">
        <v>516</v>
      </c>
      <c r="AA40" s="2269"/>
      <c r="AB40" s="2263"/>
      <c r="AC40" s="2278"/>
      <c r="AD40" s="2292" t="s">
        <v>513</v>
      </c>
      <c r="AE40" s="2294" t="s">
        <v>514</v>
      </c>
      <c r="AF40" s="1376" t="s">
        <v>515</v>
      </c>
      <c r="AG40" s="1376"/>
      <c r="AH40" s="2269" t="s">
        <v>516</v>
      </c>
      <c r="AI40" s="2269"/>
      <c r="AJ40" s="2263"/>
      <c r="AK40" s="2278"/>
      <c r="AL40" s="2281"/>
      <c r="AM40" s="2127"/>
      <c r="AS40" s="1155">
        <v>23</v>
      </c>
    </row>
    <row s="1266" customFormat="1" customHeight="1" ht="24">
      <c r="A41" s="1370"/>
      <c r="B41" s="1370" t="s">
        <v>218</v>
      </c>
      <c r="C41" s="1370" t="s">
        <v>219</v>
      </c>
      <c r="D41" s="1370" t="s">
        <v>220</v>
      </c>
      <c r="E41" s="1364" t="s">
        <v>517</v>
      </c>
      <c r="F41" s="1364" t="s">
        <v>518</v>
      </c>
      <c r="G41" s="1364" t="s">
        <v>519</v>
      </c>
      <c r="H41" s="1364" t="s">
        <v>520</v>
      </c>
      <c r="I41" s="1364" t="s">
        <v>521</v>
      </c>
      <c r="J41" s="1364" t="s">
        <v>522</v>
      </c>
      <c r="K41" s="1364" t="s">
        <v>523</v>
      </c>
      <c r="L41" s="1364" t="s">
        <v>498</v>
      </c>
      <c r="M41" s="1362"/>
      <c r="N41" s="1362"/>
      <c r="O41" s="1362"/>
      <c r="P41" s="1328"/>
      <c r="Q41" s="376"/>
      <c r="R41" s="376"/>
      <c r="S41" s="2273"/>
      <c r="T41" s="2209"/>
      <c r="U41" s="302"/>
      <c r="V41" s="2293"/>
      <c r="W41" s="2295"/>
      <c r="X41" s="1373" t="s">
        <v>524</v>
      </c>
      <c r="Y41" s="1373" t="s">
        <v>525</v>
      </c>
      <c r="Z41" s="1334" t="s">
        <v>526</v>
      </c>
      <c r="AA41" s="2270" t="s">
        <v>527</v>
      </c>
      <c r="AB41" s="2271"/>
      <c r="AC41" s="2279"/>
      <c r="AD41" s="2293"/>
      <c r="AE41" s="2295"/>
      <c r="AF41" s="1373" t="s">
        <v>524</v>
      </c>
      <c r="AG41" s="1373" t="s">
        <v>525</v>
      </c>
      <c r="AH41" s="1334" t="s">
        <v>526</v>
      </c>
      <c r="AI41" s="2270" t="s">
        <v>527</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161</v>
      </c>
      <c r="T42" s="1255" t="s">
        <v>104</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274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274</v>
      </c>
      <c r="B44" s="1363" t="s">
        <v>275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500"/>
      <c r="AP44" s="500" t="str">
        <f>IF(T44="","",T44)</f>
        <v>Территория действия тарифа</v>
      </c>
      <c r="AQ44" s="500"/>
      <c r="AR44" s="500"/>
      <c r="AS44" s="1155">
        <v>21</v>
      </c>
    </row>
    <row customHeight="1" ht="24">
      <c r="A45" s="1363" t="s">
        <v>274</v>
      </c>
      <c r="B45" s="1363" t="s">
        <v>275</v>
      </c>
      <c r="C45" s="1363" t="s">
        <v>276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500"/>
      <c r="AP45" s="500" t="str">
        <f>IF(T45="","",T45)</f>
        <v>Наименование системы теплоснабжения </v>
      </c>
      <c r="AQ45" s="500"/>
      <c r="AR45" s="500"/>
      <c r="AS45" s="1155">
        <v>23</v>
      </c>
    </row>
    <row customHeight="1" ht="22.049999999999997">
      <c r="A46" s="1363" t="s">
        <v>274</v>
      </c>
      <c r="B46" s="1363" t="s">
        <v>275</v>
      </c>
      <c r="C46" s="1363" t="s">
        <v>276</v>
      </c>
      <c r="D46" s="1363" t="s">
        <v>277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500"/>
      <c r="AP46" s="500" t="str">
        <f>IF(T46="","",T46)</f>
        <v>Источник тепловой энергии  </v>
      </c>
      <c r="AQ46" s="500"/>
      <c r="AR46" s="500"/>
      <c r="AS46" s="1155">
        <v>21</v>
      </c>
    </row>
    <row customHeight="1" ht="49.5">
      <c r="A47" s="1363" t="s">
        <v>274</v>
      </c>
      <c r="B47" s="1363" t="s">
        <v>275</v>
      </c>
      <c r="C47" s="1363" t="s">
        <v>276</v>
      </c>
      <c r="D47" s="1363" t="s">
        <v>277</v>
      </c>
      <c r="E47" s="2259"/>
      <c r="F47" s="2259"/>
      <c r="G47" s="2259"/>
      <c r="H47" s="2259"/>
      <c r="I47" s="2256" t="str">
        <f>S46&amp;".1"</f>
        <v>....1</v>
      </c>
      <c r="J47" s="1363"/>
      <c r="K47" s="1363"/>
      <c r="L47" s="1364" t="s">
        <v>483</v>
      </c>
      <c r="P47" s="2257">
        <v>1</v>
      </c>
      <c r="Q47" s="1331"/>
      <c r="R47" s="356"/>
      <c r="S47" s="1336" t="str">
        <f>$I47</f>
        <v>....1</v>
      </c>
      <c r="T47" s="285" t="s">
        <v>484</v>
      </c>
      <c r="U47" s="300"/>
      <c r="V47" s="2245"/>
      <c r="W47" s="2246"/>
      <c r="X47" s="2246"/>
      <c r="Y47" s="2246"/>
      <c r="Z47" s="2246"/>
      <c r="AA47" s="2246"/>
      <c r="AB47" s="2246"/>
      <c r="AC47" s="2247"/>
      <c r="AD47" s="2245"/>
      <c r="AE47" s="2246"/>
      <c r="AF47" s="2246"/>
      <c r="AG47" s="2246"/>
      <c r="AH47" s="2246"/>
      <c r="AI47" s="2246"/>
      <c r="AJ47" s="2246"/>
      <c r="AK47" s="2246"/>
      <c r="AL47" s="2247"/>
      <c r="AM47" s="1258" t="s">
        <v>485</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274</v>
      </c>
      <c r="B48" s="1363" t="s">
        <v>275</v>
      </c>
      <c r="C48" s="1363" t="s">
        <v>276</v>
      </c>
      <c r="D48" s="1363" t="s">
        <v>277</v>
      </c>
      <c r="E48" s="2259"/>
      <c r="F48" s="2259"/>
      <c r="G48" s="2259"/>
      <c r="H48" s="2259"/>
      <c r="I48" s="2286"/>
      <c r="J48" s="2256" t="str">
        <f>I47&amp;".1"</f>
        <v>....1.1</v>
      </c>
      <c r="K48" s="1363"/>
      <c r="L48" s="1364" t="s">
        <v>486</v>
      </c>
      <c r="P48" s="2257"/>
      <c r="Q48" s="2257">
        <v>1</v>
      </c>
      <c r="R48" s="357"/>
      <c r="S48" s="1336" t="str">
        <f>$J48</f>
        <v>....1.1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500"/>
      <c r="AP48" s="500" t="str">
        <f>IF(T48="","",T48)</f>
        <v>Группа потребителей</v>
      </c>
      <c r="AQ48" s="500"/>
      <c r="AR48" s="500"/>
      <c r="AS48" s="1155">
        <v>21</v>
      </c>
    </row>
    <row customHeight="1" ht="22.049999999999997">
      <c r="A49" s="1363" t="s">
        <v>274</v>
      </c>
      <c r="B49" s="1363" t="s">
        <v>275</v>
      </c>
      <c r="C49" s="1363" t="s">
        <v>276</v>
      </c>
      <c r="D49" s="1363" t="s">
        <v>277</v>
      </c>
      <c r="E49" s="2259"/>
      <c r="F49" s="2259"/>
      <c r="G49" s="2259"/>
      <c r="H49" s="2259"/>
      <c r="I49" s="2286"/>
      <c r="J49" s="2286"/>
      <c r="K49" s="2256" t="str">
        <f>J48&amp;".1"</f>
        <v>....1.1.1</v>
      </c>
      <c r="L49" s="1364" t="s">
        <v>489</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490</v>
      </c>
      <c r="AN49" s="511">
        <f>STRCHECKDATE(V50:AL50)</f>
      </c>
      <c r="AO49" s="500"/>
      <c r="AP49" s="500" t="str">
        <f>IF(T49="","",T49)</f>
        <v/>
      </c>
      <c r="AQ49" s="500"/>
      <c r="AR49" s="500"/>
      <c r="AS49" s="1155">
        <v>21</v>
      </c>
    </row>
    <row customHeight="1" ht="1.05">
      <c r="A50" s="1363" t="s">
        <v>274</v>
      </c>
      <c r="B50" s="1363" t="s">
        <v>275</v>
      </c>
      <c r="C50" s="1363" t="s">
        <v>276</v>
      </c>
      <c r="D50" s="1363" t="s">
        <v>277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274</v>
      </c>
      <c r="B51" s="1363" t="s">
        <v>275</v>
      </c>
      <c r="C51" s="1363" t="s">
        <v>276</v>
      </c>
      <c r="D51" s="1363" t="s">
        <v>277</v>
      </c>
      <c r="E51" s="2259"/>
      <c r="F51" s="2259"/>
      <c r="G51" s="2259"/>
      <c r="H51" s="2259"/>
      <c r="I51" s="2286"/>
      <c r="J51" s="2256"/>
      <c r="K51" s="1363"/>
      <c r="L51" s="1364"/>
      <c r="P51" s="2257"/>
      <c r="Q51" s="2257"/>
      <c r="R51" s="356"/>
      <c r="S51" s="1278"/>
      <c r="T51" s="288" t="s">
        <v>491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274</v>
      </c>
      <c r="B52" s="1363" t="s">
        <v>275</v>
      </c>
      <c r="C52" s="1363" t="s">
        <v>276</v>
      </c>
      <c r="D52" s="1363" t="s">
        <v>277</v>
      </c>
      <c r="E52" s="2259"/>
      <c r="F52" s="2259"/>
      <c r="G52" s="2259"/>
      <c r="H52" s="2259"/>
      <c r="I52" s="2256"/>
      <c r="J52" s="1363"/>
      <c r="K52" s="1363"/>
      <c r="L52" s="1364"/>
      <c r="P52" s="2257"/>
      <c r="Q52" s="1331"/>
      <c r="R52" s="356"/>
      <c r="S52" s="1278"/>
      <c r="T52" s="287" t="s">
        <v>492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274</v>
      </c>
      <c r="B53" s="1363" t="s">
        <v>275</v>
      </c>
      <c r="C53" s="1363" t="s">
        <v>276</v>
      </c>
      <c r="D53" s="1363" t="s">
        <v>277</v>
      </c>
      <c r="E53" s="2259"/>
      <c r="F53" s="2259"/>
      <c r="G53" s="2259"/>
      <c r="H53" s="2258"/>
      <c r="I53" s="1363"/>
      <c r="J53" s="1363"/>
      <c r="K53" s="1363"/>
      <c r="L53" s="1364"/>
      <c r="M53" s="1365"/>
      <c r="N53" s="1365"/>
      <c r="O53" s="537"/>
      <c r="P53" s="360"/>
      <c r="Q53" s="375"/>
      <c r="R53" s="355"/>
      <c r="S53" s="1278"/>
      <c r="T53" s="365" t="s">
        <v>493</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274</v>
      </c>
      <c r="B54" s="1343" t="s">
        <v>275</v>
      </c>
      <c r="C54" s="1343" t="s">
        <v>276</v>
      </c>
      <c r="D54" s="1314"/>
      <c r="E54" s="2259"/>
      <c r="F54" s="2259"/>
      <c r="G54" s="2258"/>
      <c r="H54" s="1314"/>
      <c r="I54" s="1314"/>
      <c r="J54" s="1314"/>
      <c r="K54" s="1314"/>
      <c r="L54" s="1339"/>
      <c r="M54" s="1315"/>
      <c r="N54" s="1315"/>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274</v>
      </c>
      <c r="B55" s="1343" t="s">
        <v>275</v>
      </c>
      <c r="C55" s="1314"/>
      <c r="D55" s="1314"/>
      <c r="E55" s="2259"/>
      <c r="F55" s="2258"/>
      <c r="G55" s="1314"/>
      <c r="H55" s="1314"/>
      <c r="I55" s="1314"/>
      <c r="J55" s="1314"/>
      <c r="K55" s="1314"/>
      <c r="L55" s="1339"/>
      <c r="M55" s="1321"/>
      <c r="N55" s="1321"/>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274</v>
      </c>
      <c r="B56" s="1343"/>
      <c r="C56" s="1343"/>
      <c r="D56" s="1343"/>
      <c r="E56" s="2258"/>
      <c r="F56" s="1343"/>
      <c r="G56" s="1343"/>
      <c r="H56" s="1343"/>
      <c r="I56" s="1343"/>
      <c r="J56" s="1343"/>
      <c r="K56" s="1343"/>
      <c r="L56" s="1346"/>
      <c r="M56" s="1321"/>
      <c r="N56" s="1321"/>
      <c r="O56" s="518"/>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E7351-D8FF-9B85-2263-83BE3741111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480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481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482</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483</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486</v>
      </c>
      <c r="M7" s="537"/>
      <c r="N7" s="1366"/>
      <c r="P7" s="2257"/>
      <c r="Q7" s="2257">
        <v>1</v>
      </c>
      <c r="R7" s="357"/>
      <c r="S7" s="1336">
        <f>$J7</f>
      </c>
      <c r="T7" s="286" t="s">
        <v>487</v>
      </c>
      <c r="U7" s="300"/>
      <c r="V7" s="2245"/>
      <c r="W7" s="2246"/>
      <c r="X7" s="2246"/>
      <c r="Y7" s="2246"/>
      <c r="Z7" s="2246"/>
      <c r="AA7" s="2246"/>
      <c r="AB7" s="2246"/>
      <c r="AC7" s="2247"/>
      <c r="AD7" s="2245"/>
      <c r="AE7" s="2246"/>
      <c r="AF7" s="2246"/>
      <c r="AG7" s="2246"/>
      <c r="AH7" s="2246"/>
      <c r="AI7" s="2246"/>
      <c r="AJ7" s="2246"/>
      <c r="AK7" s="2246"/>
      <c r="AL7" s="2247"/>
      <c r="AM7" s="1258" t="s">
        <v>488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490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491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492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498</v>
      </c>
      <c r="P22" s="1362"/>
      <c r="Q22" s="1371"/>
      <c r="R22" s="1371"/>
      <c r="S22" s="729"/>
      <c r="T22" s="1160" t="s">
        <v>499</v>
      </c>
      <c r="AA22" s="186" t="s">
        <v>500</v>
      </c>
      <c r="AC22" s="186" t="s">
        <v>501</v>
      </c>
      <c r="AD22" s="1160" t="s">
        <v>499</v>
      </c>
      <c r="AI22" s="186" t="s">
        <v>502</v>
      </c>
      <c r="AK22" s="186" t="s">
        <v>501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503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507</v>
      </c>
      <c r="AD36" s="326"/>
      <c r="AE36" s="326"/>
      <c r="AF36" s="326"/>
      <c r="AG36" s="326"/>
      <c r="AH36" s="326"/>
      <c r="AI36" s="326"/>
      <c r="AJ36" s="326"/>
      <c r="AK36" s="278" t="s">
        <v>507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155">
        <v>14</v>
      </c>
    </row>
    <row customHeight="1" ht="14.699999999999998">
      <c r="Q39" s="376"/>
      <c r="R39" s="376"/>
      <c r="S39" s="2273" t="s">
        <v>88</v>
      </c>
      <c r="T39" s="2209" t="s">
        <v>508</v>
      </c>
      <c r="U39" s="301"/>
      <c r="V39" s="2274" t="s">
        <v>509</v>
      </c>
      <c r="W39" s="2275"/>
      <c r="X39" s="2275"/>
      <c r="Y39" s="2275"/>
      <c r="Z39" s="2275"/>
      <c r="AA39" s="2275"/>
      <c r="AB39" s="2276"/>
      <c r="AC39" s="2277" t="s">
        <v>510</v>
      </c>
      <c r="AD39" s="2274" t="s">
        <v>509</v>
      </c>
      <c r="AE39" s="2275"/>
      <c r="AF39" s="2275"/>
      <c r="AG39" s="2275"/>
      <c r="AH39" s="2275"/>
      <c r="AI39" s="2275"/>
      <c r="AJ39" s="2276"/>
      <c r="AK39" s="2277" t="s">
        <v>511</v>
      </c>
      <c r="AL39" s="2280" t="s">
        <v>512</v>
      </c>
      <c r="AM39" s="2127"/>
      <c r="AS39" s="1155">
        <v>14</v>
      </c>
    </row>
    <row customHeight="1" ht="35.699999999999996">
      <c r="Q40" s="376"/>
      <c r="R40" s="376"/>
      <c r="S40" s="2273"/>
      <c r="T40" s="2209"/>
      <c r="U40" s="1031"/>
      <c r="V40" s="2260" t="s">
        <v>513</v>
      </c>
      <c r="W40" s="2283"/>
      <c r="X40" s="2262" t="s">
        <v>515</v>
      </c>
      <c r="Y40" s="2263"/>
      <c r="Z40" s="2262" t="s">
        <v>516</v>
      </c>
      <c r="AA40" s="2269"/>
      <c r="AB40" s="2263"/>
      <c r="AC40" s="2278"/>
      <c r="AD40" s="2260" t="s">
        <v>530</v>
      </c>
      <c r="AE40" s="2283"/>
      <c r="AF40" s="2262" t="s">
        <v>515</v>
      </c>
      <c r="AG40" s="2263"/>
      <c r="AH40" s="2262" t="s">
        <v>516</v>
      </c>
      <c r="AI40" s="2269"/>
      <c r="AJ40" s="2263"/>
      <c r="AK40" s="2278"/>
      <c r="AL40" s="2281"/>
      <c r="AM40" s="2127"/>
      <c r="AS40" s="1155">
        <v>34</v>
      </c>
    </row>
    <row customHeight="1" ht="35.699999999999996">
      <c r="A41" s="1370"/>
      <c r="B41" s="1370" t="s">
        <v>218</v>
      </c>
      <c r="C41" s="1370" t="s">
        <v>219</v>
      </c>
      <c r="D41" s="1370" t="s">
        <v>220</v>
      </c>
      <c r="E41" s="1364" t="s">
        <v>517</v>
      </c>
      <c r="F41" s="1364" t="s">
        <v>518</v>
      </c>
      <c r="G41" s="1364" t="s">
        <v>519</v>
      </c>
      <c r="H41" s="1364" t="s">
        <v>520</v>
      </c>
      <c r="I41" s="1364" t="s">
        <v>521</v>
      </c>
      <c r="J41" s="1364" t="s">
        <v>522</v>
      </c>
      <c r="K41" s="1364" t="s">
        <v>523</v>
      </c>
      <c r="L41" s="1364" t="s">
        <v>498</v>
      </c>
      <c r="Q41" s="376"/>
      <c r="R41" s="376"/>
      <c r="S41" s="2273"/>
      <c r="T41" s="2209"/>
      <c r="U41" s="302"/>
      <c r="V41" s="2261"/>
      <c r="W41" s="2284"/>
      <c r="X41" s="1222" t="s">
        <v>524</v>
      </c>
      <c r="Y41" s="1222" t="s">
        <v>525</v>
      </c>
      <c r="Z41" s="1338" t="s">
        <v>526</v>
      </c>
      <c r="AA41" s="2270" t="s">
        <v>527</v>
      </c>
      <c r="AB41" s="2271"/>
      <c r="AC41" s="2279"/>
      <c r="AD41" s="2261"/>
      <c r="AE41" s="2284"/>
      <c r="AF41" s="1222" t="s">
        <v>524</v>
      </c>
      <c r="AG41" s="1222" t="s">
        <v>525</v>
      </c>
      <c r="AH41" s="1338" t="s">
        <v>526</v>
      </c>
      <c r="AI41" s="2270" t="s">
        <v>527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161</v>
      </c>
      <c r="T42" s="1255" t="s">
        <v>104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250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250</v>
      </c>
      <c r="B44" s="1363" t="s">
        <v>251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500"/>
      <c r="AP44" s="500" t="str">
        <f>IF(T44="","",T44)</f>
        <v>Территория действия тарифа</v>
      </c>
      <c r="AQ44" s="500"/>
      <c r="AR44" s="500"/>
      <c r="AS44" s="1155">
        <v>21</v>
      </c>
    </row>
    <row customHeight="1" ht="24">
      <c r="A45" s="1363" t="s">
        <v>250</v>
      </c>
      <c r="B45" s="1363" t="s">
        <v>251</v>
      </c>
      <c r="C45" s="1363" t="s">
        <v>252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500"/>
      <c r="AP45" s="500" t="str">
        <f>IF(T45="","",T45)</f>
        <v>Наименование системы теплоснабжения </v>
      </c>
      <c r="AQ45" s="500"/>
      <c r="AR45" s="500"/>
      <c r="AS45" s="1155">
        <v>23</v>
      </c>
    </row>
    <row customHeight="1" ht="22.049999999999997">
      <c r="A46" s="1363" t="s">
        <v>250</v>
      </c>
      <c r="B46" s="1363" t="s">
        <v>251</v>
      </c>
      <c r="C46" s="1363" t="s">
        <v>252</v>
      </c>
      <c r="D46" s="1363" t="s">
        <v>253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500"/>
      <c r="AP46" s="500" t="str">
        <f>IF(T46="","",T46)</f>
        <v>Источник тепловой энергии  </v>
      </c>
      <c r="AQ46" s="500"/>
      <c r="AR46" s="500"/>
      <c r="AS46" s="1155">
        <v>21</v>
      </c>
    </row>
    <row s="1642" customFormat="1" customHeight="1" ht="0">
      <c r="A47" s="1343" t="s">
        <v>250</v>
      </c>
      <c r="B47" s="1343" t="s">
        <v>251</v>
      </c>
      <c r="C47" s="1343" t="s">
        <v>252</v>
      </c>
      <c r="D47" s="1343" t="s">
        <v>253</v>
      </c>
      <c r="E47" s="2259"/>
      <c r="F47" s="2259"/>
      <c r="G47" s="2259"/>
      <c r="H47" s="2259"/>
      <c r="I47" s="2256" t="str">
        <f>S46&amp;".1"</f>
        <v>....1</v>
      </c>
      <c r="J47" s="1343"/>
      <c r="K47" s="1343"/>
      <c r="L47" s="1346" t="s">
        <v>483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250</v>
      </c>
      <c r="B48" s="1363" t="s">
        <v>251</v>
      </c>
      <c r="C48" s="1363" t="s">
        <v>252</v>
      </c>
      <c r="D48" s="1363" t="s">
        <v>253</v>
      </c>
      <c r="E48" s="2259"/>
      <c r="F48" s="2259"/>
      <c r="G48" s="2259"/>
      <c r="H48" s="2259"/>
      <c r="I48" s="2286"/>
      <c r="J48" s="2256" t="str">
        <f>S46&amp;".1"</f>
        <v>....1</v>
      </c>
      <c r="K48" s="1363"/>
      <c r="L48" s="1364" t="s">
        <v>486</v>
      </c>
      <c r="P48" s="2257"/>
      <c r="Q48" s="2257">
        <v>1</v>
      </c>
      <c r="R48" s="357"/>
      <c r="S48" s="1336" t="str">
        <f>$J48</f>
        <v>....1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500"/>
      <c r="AP48" s="500" t="str">
        <f>IF(T48="","",T48)</f>
        <v>Группа потребителей</v>
      </c>
      <c r="AQ48" s="500"/>
      <c r="AR48" s="500"/>
      <c r="AS48" s="1155">
        <v>21</v>
      </c>
    </row>
    <row customHeight="1" ht="22.049999999999997">
      <c r="A49" s="1363" t="s">
        <v>250</v>
      </c>
      <c r="B49" s="1363" t="s">
        <v>251</v>
      </c>
      <c r="C49" s="1363" t="s">
        <v>252</v>
      </c>
      <c r="D49" s="1363" t="s">
        <v>253</v>
      </c>
      <c r="E49" s="2259"/>
      <c r="F49" s="2259"/>
      <c r="G49" s="2259"/>
      <c r="H49" s="2259"/>
      <c r="I49" s="2286"/>
      <c r="J49" s="2286"/>
      <c r="K49" s="2256" t="str">
        <f>J48&amp;".1"</f>
        <v>....1.1</v>
      </c>
      <c r="L49" s="1364" t="s">
        <v>489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531</v>
      </c>
      <c r="AN49" s="511">
        <f>STRCHECKDATE(V50:AL50)</f>
      </c>
      <c r="AO49" s="500"/>
      <c r="AP49" s="500" t="str">
        <f>IF(T49="","",T49)</f>
        <v/>
      </c>
      <c r="AQ49" s="500"/>
      <c r="AR49" s="500"/>
      <c r="AS49" s="1155">
        <v>21</v>
      </c>
    </row>
    <row customHeight="1" ht="1.05">
      <c r="A50" s="1363" t="s">
        <v>250</v>
      </c>
      <c r="B50" s="1363" t="s">
        <v>251</v>
      </c>
      <c r="C50" s="1363" t="s">
        <v>252</v>
      </c>
      <c r="D50" s="1363" t="s">
        <v>253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250</v>
      </c>
      <c r="B51" s="1363" t="s">
        <v>251</v>
      </c>
      <c r="C51" s="1363" t="s">
        <v>252</v>
      </c>
      <c r="D51" s="1363" t="s">
        <v>253</v>
      </c>
      <c r="E51" s="2259"/>
      <c r="F51" s="2259"/>
      <c r="G51" s="2259"/>
      <c r="H51" s="2259"/>
      <c r="I51" s="2286"/>
      <c r="J51" s="2256"/>
      <c r="K51" s="1363"/>
      <c r="L51" s="1364"/>
      <c r="P51" s="2257"/>
      <c r="Q51" s="2257"/>
      <c r="R51" s="356"/>
      <c r="S51" s="1278"/>
      <c r="T51" s="287" t="s">
        <v>491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250</v>
      </c>
      <c r="B52" s="1363" t="s">
        <v>251</v>
      </c>
      <c r="C52" s="1363" t="s">
        <v>252</v>
      </c>
      <c r="D52" s="1363" t="s">
        <v>253</v>
      </c>
      <c r="E52" s="2259"/>
      <c r="F52" s="2259"/>
      <c r="G52" s="2259"/>
      <c r="H52" s="2259"/>
      <c r="I52" s="2256"/>
      <c r="J52" s="1363"/>
      <c r="K52" s="1363"/>
      <c r="L52" s="1364"/>
      <c r="P52" s="2257"/>
      <c r="Q52" s="1331"/>
      <c r="R52" s="356"/>
      <c r="S52" s="1278"/>
      <c r="T52" s="365" t="s">
        <v>492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250</v>
      </c>
      <c r="B53" s="1363" t="s">
        <v>251</v>
      </c>
      <c r="C53" s="1363" t="s">
        <v>252</v>
      </c>
      <c r="D53" s="1363" t="s">
        <v>253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250</v>
      </c>
      <c r="B54" s="1343" t="s">
        <v>251</v>
      </c>
      <c r="C54" s="1343" t="s">
        <v>252</v>
      </c>
      <c r="D54" s="1314"/>
      <c r="E54" s="2259"/>
      <c r="F54" s="2259"/>
      <c r="G54" s="2258"/>
      <c r="H54" s="1314"/>
      <c r="I54" s="1314"/>
      <c r="J54" s="1314"/>
      <c r="K54" s="1314"/>
      <c r="L54" s="1339"/>
      <c r="M54" s="1315"/>
      <c r="N54" s="1315"/>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250</v>
      </c>
      <c r="B55" s="1343" t="s">
        <v>251</v>
      </c>
      <c r="C55" s="1314"/>
      <c r="D55" s="1314"/>
      <c r="E55" s="2259"/>
      <c r="F55" s="2258"/>
      <c r="G55" s="1314"/>
      <c r="H55" s="1314"/>
      <c r="I55" s="1314"/>
      <c r="J55" s="1314"/>
      <c r="K55" s="1314"/>
      <c r="L55" s="1339"/>
      <c r="M55" s="1321"/>
      <c r="N55" s="1321"/>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250</v>
      </c>
      <c r="B56" s="1343"/>
      <c r="C56" s="1343"/>
      <c r="D56" s="1343"/>
      <c r="E56" s="2258"/>
      <c r="F56" s="1343"/>
      <c r="G56" s="1343"/>
      <c r="H56" s="1343"/>
      <c r="I56" s="1343"/>
      <c r="J56" s="1343"/>
      <c r="K56" s="1343"/>
      <c r="L56" s="1346"/>
      <c r="M56" s="1321"/>
      <c r="N56" s="1321"/>
      <c r="O56" s="518"/>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B1078-6E78-DC87-6979-FD98DCCD41C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479</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480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481</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482</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483</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486</v>
      </c>
      <c r="M7" s="537"/>
      <c r="N7" s="1366"/>
      <c r="P7" s="2257"/>
      <c r="Q7" s="2257">
        <v>1</v>
      </c>
      <c r="R7" s="1642"/>
      <c r="S7" s="2007">
        <f>$J7</f>
      </c>
      <c r="T7" s="286" t="s">
        <v>487</v>
      </c>
      <c r="U7" s="300"/>
      <c r="V7" s="2305"/>
      <c r="W7" s="2305"/>
      <c r="X7" s="2305"/>
      <c r="Y7" s="2305"/>
      <c r="Z7" s="2305"/>
      <c r="AA7" s="2305"/>
      <c r="AB7" s="2305"/>
      <c r="AC7" s="2305"/>
      <c r="AD7" s="2305"/>
      <c r="AE7" s="2305"/>
      <c r="AF7" s="2305"/>
      <c r="AG7" s="2305"/>
      <c r="AH7" s="2305"/>
      <c r="AI7" s="2305"/>
      <c r="AJ7" s="2305"/>
      <c r="AK7" s="2305"/>
      <c r="AL7" s="2305"/>
      <c r="AM7" s="2010" t="s">
        <v>488</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489</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490</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491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492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498</v>
      </c>
      <c r="P22" s="1362"/>
      <c r="Q22" s="1371"/>
      <c r="R22" s="1371"/>
      <c r="S22" s="729"/>
      <c r="T22" s="1160" t="s">
        <v>499</v>
      </c>
      <c r="AA22" s="186" t="s">
        <v>500</v>
      </c>
      <c r="AC22" s="186" t="s">
        <v>501</v>
      </c>
      <c r="AD22" s="1160" t="s">
        <v>499</v>
      </c>
      <c r="AI22" s="186" t="s">
        <v>502</v>
      </c>
      <c r="AK22" s="186" t="s">
        <v>501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503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506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507</v>
      </c>
      <c r="AD36" s="326"/>
      <c r="AE36" s="326"/>
      <c r="AF36" s="326"/>
      <c r="AG36" s="326"/>
      <c r="AH36" s="326"/>
      <c r="AI36" s="326"/>
      <c r="AJ36" s="326"/>
      <c r="AK36" s="278" t="s">
        <v>507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155">
        <v>14</v>
      </c>
    </row>
    <row customHeight="1" ht="14.699999999999998">
      <c r="Q39" s="376"/>
      <c r="R39" s="376"/>
      <c r="S39" s="2273" t="s">
        <v>88</v>
      </c>
      <c r="T39" s="2209" t="s">
        <v>508</v>
      </c>
      <c r="U39" s="301"/>
      <c r="V39" s="2274" t="s">
        <v>509</v>
      </c>
      <c r="W39" s="2275"/>
      <c r="X39" s="2275"/>
      <c r="Y39" s="2275"/>
      <c r="Z39" s="2275"/>
      <c r="AA39" s="2275"/>
      <c r="AB39" s="2276"/>
      <c r="AC39" s="2277" t="s">
        <v>510</v>
      </c>
      <c r="AD39" s="2274" t="s">
        <v>509</v>
      </c>
      <c r="AE39" s="2275"/>
      <c r="AF39" s="2275"/>
      <c r="AG39" s="2275"/>
      <c r="AH39" s="2275"/>
      <c r="AI39" s="2275"/>
      <c r="AJ39" s="2276"/>
      <c r="AK39" s="2277" t="s">
        <v>511</v>
      </c>
      <c r="AL39" s="2280" t="s">
        <v>512</v>
      </c>
      <c r="AM39" s="2127"/>
      <c r="AS39" s="1155">
        <v>14</v>
      </c>
    </row>
    <row customHeight="1" ht="35.699999999999996">
      <c r="Q40" s="376"/>
      <c r="R40" s="376"/>
      <c r="S40" s="2273"/>
      <c r="T40" s="2209"/>
      <c r="U40" s="1031"/>
      <c r="V40" s="2260" t="s">
        <v>513</v>
      </c>
      <c r="W40" s="2283"/>
      <c r="X40" s="2262" t="s">
        <v>515</v>
      </c>
      <c r="Y40" s="2263"/>
      <c r="Z40" s="2262" t="s">
        <v>516</v>
      </c>
      <c r="AA40" s="2269"/>
      <c r="AB40" s="2263"/>
      <c r="AC40" s="2278"/>
      <c r="AD40" s="2260" t="s">
        <v>530</v>
      </c>
      <c r="AE40" s="2283"/>
      <c r="AF40" s="2262" t="s">
        <v>515</v>
      </c>
      <c r="AG40" s="2263"/>
      <c r="AH40" s="2262" t="s">
        <v>516</v>
      </c>
      <c r="AI40" s="2269"/>
      <c r="AJ40" s="2263"/>
      <c r="AK40" s="2278"/>
      <c r="AL40" s="2281"/>
      <c r="AM40" s="2127"/>
      <c r="AS40" s="1155">
        <v>34</v>
      </c>
    </row>
    <row customHeight="1" ht="35.699999999999996">
      <c r="A41" s="1370"/>
      <c r="B41" s="1370" t="s">
        <v>218</v>
      </c>
      <c r="C41" s="1370" t="s">
        <v>219</v>
      </c>
      <c r="D41" s="1370" t="s">
        <v>220</v>
      </c>
      <c r="E41" s="1364" t="s">
        <v>517</v>
      </c>
      <c r="F41" s="1364" t="s">
        <v>518</v>
      </c>
      <c r="G41" s="1364" t="s">
        <v>519</v>
      </c>
      <c r="H41" s="1364" t="s">
        <v>520</v>
      </c>
      <c r="I41" s="1364" t="s">
        <v>521</v>
      </c>
      <c r="J41" s="1364" t="s">
        <v>522</v>
      </c>
      <c r="K41" s="1364" t="s">
        <v>523</v>
      </c>
      <c r="L41" s="1364" t="s">
        <v>498</v>
      </c>
      <c r="Q41" s="376"/>
      <c r="R41" s="376"/>
      <c r="S41" s="2273"/>
      <c r="T41" s="2209"/>
      <c r="U41" s="302"/>
      <c r="V41" s="2261"/>
      <c r="W41" s="2284"/>
      <c r="X41" s="1222" t="s">
        <v>524</v>
      </c>
      <c r="Y41" s="1222" t="s">
        <v>525</v>
      </c>
      <c r="Z41" s="1338" t="s">
        <v>526</v>
      </c>
      <c r="AA41" s="2270" t="s">
        <v>527</v>
      </c>
      <c r="AB41" s="2271"/>
      <c r="AC41" s="2279"/>
      <c r="AD41" s="2261"/>
      <c r="AE41" s="2284"/>
      <c r="AF41" s="1222" t="s">
        <v>524</v>
      </c>
      <c r="AG41" s="1222" t="s">
        <v>525</v>
      </c>
      <c r="AH41" s="1338" t="s">
        <v>526</v>
      </c>
      <c r="AI41" s="2270" t="s">
        <v>527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161</v>
      </c>
      <c r="T42" s="1255" t="s">
        <v>104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262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262</v>
      </c>
      <c r="B44" s="1363" t="s">
        <v>263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500"/>
      <c r="AP44" s="500" t="str">
        <f>IF(T44="","",T44)</f>
        <v>Территория действия тарифа</v>
      </c>
      <c r="AQ44" s="500"/>
      <c r="AR44" s="500"/>
      <c r="AS44" s="1155">
        <v>21</v>
      </c>
    </row>
    <row customHeight="1" ht="24">
      <c r="A45" s="1363" t="s">
        <v>262</v>
      </c>
      <c r="B45" s="1363" t="s">
        <v>263</v>
      </c>
      <c r="C45" s="1363" t="s">
        <v>264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500"/>
      <c r="AP45" s="500" t="str">
        <f>IF(T45="","",T45)</f>
        <v>Наименование системы теплоснабжения </v>
      </c>
      <c r="AQ45" s="500"/>
      <c r="AR45" s="500"/>
      <c r="AS45" s="1155">
        <v>23</v>
      </c>
    </row>
    <row customHeight="1" ht="22.049999999999997">
      <c r="A46" s="1363" t="s">
        <v>262</v>
      </c>
      <c r="B46" s="1363" t="s">
        <v>263</v>
      </c>
      <c r="C46" s="1363" t="s">
        <v>264</v>
      </c>
      <c r="D46" s="1363" t="s">
        <v>265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500"/>
      <c r="AP46" s="500" t="str">
        <f>IF(T46="","",T46)</f>
        <v>Источник тепловой энергии  </v>
      </c>
      <c r="AQ46" s="500"/>
      <c r="AR46" s="500"/>
      <c r="AS46" s="1155">
        <v>21</v>
      </c>
    </row>
    <row s="1642" customFormat="1" customHeight="1" ht="0">
      <c r="A47" s="1343" t="s">
        <v>262</v>
      </c>
      <c r="B47" s="1343" t="s">
        <v>263</v>
      </c>
      <c r="C47" s="1343" t="s">
        <v>264</v>
      </c>
      <c r="D47" s="1343" t="s">
        <v>265</v>
      </c>
      <c r="E47" s="2259"/>
      <c r="F47" s="2259"/>
      <c r="G47" s="2259"/>
      <c r="H47" s="2259"/>
      <c r="I47" s="2256" t="str">
        <f>S46&amp;".1"</f>
        <v>....1</v>
      </c>
      <c r="J47" s="1343"/>
      <c r="K47" s="1343"/>
      <c r="L47" s="1346" t="s">
        <v>483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262</v>
      </c>
      <c r="B48" s="1363" t="s">
        <v>263</v>
      </c>
      <c r="C48" s="1363" t="s">
        <v>264</v>
      </c>
      <c r="D48" s="1363" t="s">
        <v>265</v>
      </c>
      <c r="E48" s="2259"/>
      <c r="F48" s="2259"/>
      <c r="G48" s="2259"/>
      <c r="H48" s="2259"/>
      <c r="I48" s="2286"/>
      <c r="J48" s="2256" t="str">
        <f>S46&amp;".1"</f>
        <v>....1</v>
      </c>
      <c r="K48" s="1363"/>
      <c r="L48" s="1364" t="s">
        <v>486</v>
      </c>
      <c r="P48" s="2257"/>
      <c r="Q48" s="2257">
        <v>1</v>
      </c>
      <c r="R48" s="357"/>
      <c r="S48" s="1336" t="str">
        <f>$J48</f>
        <v>....1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500"/>
      <c r="AP48" s="500" t="str">
        <f>IF(T48="","",T48)</f>
        <v>Группа потребителей</v>
      </c>
      <c r="AQ48" s="500"/>
      <c r="AR48" s="500"/>
      <c r="AS48" s="1155">
        <v>21</v>
      </c>
    </row>
    <row customHeight="1" ht="22.049999999999997">
      <c r="A49" s="1363" t="s">
        <v>262</v>
      </c>
      <c r="B49" s="1363" t="s">
        <v>263</v>
      </c>
      <c r="C49" s="1363" t="s">
        <v>264</v>
      </c>
      <c r="D49" s="1363" t="s">
        <v>265</v>
      </c>
      <c r="E49" s="2259"/>
      <c r="F49" s="2259"/>
      <c r="G49" s="2259"/>
      <c r="H49" s="2259"/>
      <c r="I49" s="2286"/>
      <c r="J49" s="2286"/>
      <c r="K49" s="2256" t="str">
        <f>J48&amp;".1"</f>
        <v>....1.1</v>
      </c>
      <c r="L49" s="1364" t="s">
        <v>489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531</v>
      </c>
      <c r="AN49" s="511">
        <f>STRCHECKDATE(V50:AL50)</f>
      </c>
      <c r="AO49" s="500"/>
      <c r="AP49" s="500" t="str">
        <f>IF(T49="","",T49)</f>
        <v/>
      </c>
      <c r="AQ49" s="500"/>
      <c r="AR49" s="500"/>
      <c r="AS49" s="1155">
        <v>21</v>
      </c>
    </row>
    <row customHeight="1" ht="1.05">
      <c r="A50" s="1363" t="s">
        <v>262</v>
      </c>
      <c r="B50" s="1363" t="s">
        <v>263</v>
      </c>
      <c r="C50" s="1363" t="s">
        <v>264</v>
      </c>
      <c r="D50" s="1363" t="s">
        <v>265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262</v>
      </c>
      <c r="B51" s="1363" t="s">
        <v>263</v>
      </c>
      <c r="C51" s="1363" t="s">
        <v>264</v>
      </c>
      <c r="D51" s="1363" t="s">
        <v>265</v>
      </c>
      <c r="E51" s="2259"/>
      <c r="F51" s="2259"/>
      <c r="G51" s="2259"/>
      <c r="H51" s="2259"/>
      <c r="I51" s="2286"/>
      <c r="J51" s="2256"/>
      <c r="K51" s="1363"/>
      <c r="L51" s="1364"/>
      <c r="P51" s="2257"/>
      <c r="Q51" s="2257"/>
      <c r="R51" s="356"/>
      <c r="S51" s="1278"/>
      <c r="T51" s="287" t="s">
        <v>491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262</v>
      </c>
      <c r="B52" s="1363" t="s">
        <v>263</v>
      </c>
      <c r="C52" s="1363" t="s">
        <v>264</v>
      </c>
      <c r="D52" s="1363" t="s">
        <v>265</v>
      </c>
      <c r="E52" s="2259"/>
      <c r="F52" s="2259"/>
      <c r="G52" s="2259"/>
      <c r="H52" s="2259"/>
      <c r="I52" s="2256"/>
      <c r="J52" s="1363"/>
      <c r="K52" s="1363"/>
      <c r="L52" s="1364"/>
      <c r="P52" s="2257"/>
      <c r="Q52" s="1331"/>
      <c r="R52" s="356"/>
      <c r="S52" s="1278"/>
      <c r="T52" s="365" t="s">
        <v>492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262</v>
      </c>
      <c r="B53" s="1363" t="s">
        <v>263</v>
      </c>
      <c r="C53" s="1363" t="s">
        <v>264</v>
      </c>
      <c r="D53" s="1363" t="s">
        <v>265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262</v>
      </c>
      <c r="B54" s="1343" t="s">
        <v>263</v>
      </c>
      <c r="C54" s="1343" t="s">
        <v>264</v>
      </c>
      <c r="D54" s="1314"/>
      <c r="E54" s="2259"/>
      <c r="F54" s="2259"/>
      <c r="G54" s="2258"/>
      <c r="H54" s="1314"/>
      <c r="I54" s="1314"/>
      <c r="J54" s="1314"/>
      <c r="K54" s="1314"/>
      <c r="L54" s="1339"/>
      <c r="M54" s="1315"/>
      <c r="N54" s="1315"/>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262</v>
      </c>
      <c r="B55" s="1343" t="s">
        <v>263</v>
      </c>
      <c r="C55" s="1314"/>
      <c r="D55" s="1314"/>
      <c r="E55" s="2259"/>
      <c r="F55" s="2258"/>
      <c r="G55" s="1314"/>
      <c r="H55" s="1314"/>
      <c r="I55" s="1314"/>
      <c r="J55" s="1314"/>
      <c r="K55" s="1314"/>
      <c r="L55" s="1339"/>
      <c r="M55" s="1321"/>
      <c r="N55" s="1321"/>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262</v>
      </c>
      <c r="B56" s="1343"/>
      <c r="C56" s="1343"/>
      <c r="D56" s="1343"/>
      <c r="E56" s="2258"/>
      <c r="F56" s="1343"/>
      <c r="G56" s="1343"/>
      <c r="H56" s="1343"/>
      <c r="I56" s="1343"/>
      <c r="J56" s="1343"/>
      <c r="K56" s="1343"/>
      <c r="L56" s="1346"/>
      <c r="M56" s="1321"/>
      <c r="N56" s="1321"/>
      <c r="O56" s="518"/>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A8F18-F084-8908-A883-4E43E13004E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206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476</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477</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478</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479</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480</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481</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482</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483</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486</v>
      </c>
      <c r="M7" s="537"/>
      <c r="N7" s="1366"/>
      <c r="P7" s="2257"/>
      <c r="Q7" s="2257">
        <v>1</v>
      </c>
      <c r="R7" s="357"/>
      <c r="S7" s="1336">
        <f>$J7</f>
      </c>
      <c r="T7" s="286" t="s">
        <v>487</v>
      </c>
      <c r="U7" s="300"/>
      <c r="V7" s="2245"/>
      <c r="W7" s="2246"/>
      <c r="X7" s="2246"/>
      <c r="Y7" s="2246"/>
      <c r="Z7" s="2246"/>
      <c r="AA7" s="2246"/>
      <c r="AB7" s="2246"/>
      <c r="AC7" s="2247"/>
      <c r="AD7" s="2245"/>
      <c r="AE7" s="2246"/>
      <c r="AF7" s="2246"/>
      <c r="AG7" s="2246"/>
      <c r="AH7" s="2246"/>
      <c r="AI7" s="2246"/>
      <c r="AJ7" s="2246"/>
      <c r="AK7" s="2246"/>
      <c r="AL7" s="2247"/>
      <c r="AM7" s="1258" t="s">
        <v>488</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489</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490</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491</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492</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494</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495</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496</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497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498</v>
      </c>
      <c r="P22" s="1362"/>
      <c r="Q22" s="1371"/>
      <c r="R22" s="1371"/>
      <c r="S22" s="729"/>
      <c r="T22" s="1160" t="s">
        <v>499</v>
      </c>
      <c r="AA22" s="186" t="s">
        <v>500</v>
      </c>
      <c r="AC22" s="186" t="s">
        <v>501</v>
      </c>
      <c r="AD22" s="1160" t="s">
        <v>499</v>
      </c>
      <c r="AI22" s="186" t="s">
        <v>502</v>
      </c>
      <c r="AK22" s="186" t="s">
        <v>501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КЧРГУП "Теплоэнерго"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503</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504</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505</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506</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507</v>
      </c>
      <c r="AD36" s="326"/>
      <c r="AE36" s="326"/>
      <c r="AF36" s="326"/>
      <c r="AG36" s="326"/>
      <c r="AH36" s="326"/>
      <c r="AI36" s="326"/>
      <c r="AJ36" s="326"/>
      <c r="AK36" s="278" t="s">
        <v>507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380</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381</v>
      </c>
      <c r="AS38" s="1155">
        <v>14</v>
      </c>
    </row>
    <row customHeight="1" ht="14.699999999999998">
      <c r="Q39" s="376"/>
      <c r="R39" s="376"/>
      <c r="S39" s="2273" t="s">
        <v>88</v>
      </c>
      <c r="T39" s="2209" t="s">
        <v>508</v>
      </c>
      <c r="U39" s="301"/>
      <c r="V39" s="2274" t="s">
        <v>509</v>
      </c>
      <c r="W39" s="2275"/>
      <c r="X39" s="2275"/>
      <c r="Y39" s="2275"/>
      <c r="Z39" s="2275"/>
      <c r="AA39" s="2275"/>
      <c r="AB39" s="2276"/>
      <c r="AC39" s="2277" t="s">
        <v>510</v>
      </c>
      <c r="AD39" s="2274" t="s">
        <v>509</v>
      </c>
      <c r="AE39" s="2275"/>
      <c r="AF39" s="2275"/>
      <c r="AG39" s="2275"/>
      <c r="AH39" s="2275"/>
      <c r="AI39" s="2275"/>
      <c r="AJ39" s="2276"/>
      <c r="AK39" s="2277" t="s">
        <v>511</v>
      </c>
      <c r="AL39" s="2280" t="s">
        <v>512</v>
      </c>
      <c r="AM39" s="2127"/>
      <c r="AS39" s="1155">
        <v>14</v>
      </c>
    </row>
    <row customHeight="1" ht="35.699999999999996">
      <c r="Q40" s="376"/>
      <c r="R40" s="376"/>
      <c r="S40" s="2273"/>
      <c r="T40" s="2209"/>
      <c r="U40" s="1031"/>
      <c r="V40" s="2260" t="s">
        <v>513</v>
      </c>
      <c r="W40" s="2283"/>
      <c r="X40" s="2262" t="s">
        <v>515</v>
      </c>
      <c r="Y40" s="2263"/>
      <c r="Z40" s="2262" t="s">
        <v>516</v>
      </c>
      <c r="AA40" s="2269"/>
      <c r="AB40" s="2263"/>
      <c r="AC40" s="2278"/>
      <c r="AD40" s="2260" t="s">
        <v>530</v>
      </c>
      <c r="AE40" s="2283"/>
      <c r="AF40" s="2262" t="s">
        <v>515</v>
      </c>
      <c r="AG40" s="2263"/>
      <c r="AH40" s="2262" t="s">
        <v>516</v>
      </c>
      <c r="AI40" s="2269"/>
      <c r="AJ40" s="2263"/>
      <c r="AK40" s="2278"/>
      <c r="AL40" s="2281"/>
      <c r="AM40" s="2127"/>
      <c r="AS40" s="1155">
        <v>34</v>
      </c>
    </row>
    <row customHeight="1" ht="35.699999999999996">
      <c r="A41" s="1370"/>
      <c r="B41" s="1370" t="s">
        <v>218</v>
      </c>
      <c r="C41" s="1370" t="s">
        <v>219</v>
      </c>
      <c r="D41" s="1370" t="s">
        <v>220</v>
      </c>
      <c r="E41" s="1364" t="s">
        <v>517</v>
      </c>
      <c r="F41" s="1364" t="s">
        <v>518</v>
      </c>
      <c r="G41" s="1364" t="s">
        <v>519</v>
      </c>
      <c r="H41" s="1364" t="s">
        <v>520</v>
      </c>
      <c r="I41" s="1364" t="s">
        <v>521</v>
      </c>
      <c r="J41" s="1364" t="s">
        <v>522</v>
      </c>
      <c r="K41" s="1364" t="s">
        <v>523</v>
      </c>
      <c r="L41" s="1364" t="s">
        <v>498</v>
      </c>
      <c r="Q41" s="376"/>
      <c r="R41" s="376"/>
      <c r="S41" s="2273"/>
      <c r="T41" s="2209"/>
      <c r="U41" s="302"/>
      <c r="V41" s="2261"/>
      <c r="W41" s="2284"/>
      <c r="X41" s="1222" t="s">
        <v>524</v>
      </c>
      <c r="Y41" s="1222" t="s">
        <v>525</v>
      </c>
      <c r="Z41" s="1338" t="s">
        <v>526</v>
      </c>
      <c r="AA41" s="2270" t="s">
        <v>527</v>
      </c>
      <c r="AB41" s="2271"/>
      <c r="AC41" s="2279"/>
      <c r="AD41" s="2261"/>
      <c r="AE41" s="2284"/>
      <c r="AF41" s="1222" t="s">
        <v>524</v>
      </c>
      <c r="AG41" s="1222" t="s">
        <v>525</v>
      </c>
      <c r="AH41" s="1338" t="s">
        <v>526</v>
      </c>
      <c r="AI41" s="2270" t="s">
        <v>527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161</v>
      </c>
      <c r="T42" s="1255" t="s">
        <v>104</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268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206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268</v>
      </c>
      <c r="B44" s="1363" t="s">
        <v>269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477</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478</v>
      </c>
      <c r="AO44" s="500"/>
      <c r="AP44" s="500" t="str">
        <f>IF(T44="","",T44)</f>
        <v>Территория действия тарифа</v>
      </c>
      <c r="AQ44" s="500"/>
      <c r="AR44" s="500"/>
      <c r="AS44" s="1155">
        <v>21</v>
      </c>
    </row>
    <row customHeight="1" ht="24">
      <c r="A45" s="1363" t="s">
        <v>268</v>
      </c>
      <c r="B45" s="1363" t="s">
        <v>269</v>
      </c>
      <c r="C45" s="1363" t="s">
        <v>270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479</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480</v>
      </c>
      <c r="AO45" s="500"/>
      <c r="AP45" s="500" t="str">
        <f>IF(T45="","",T45)</f>
        <v>Наименование системы теплоснабжения </v>
      </c>
      <c r="AQ45" s="500"/>
      <c r="AR45" s="500"/>
      <c r="AS45" s="1155">
        <v>23</v>
      </c>
    </row>
    <row customHeight="1" ht="22.049999999999997">
      <c r="A46" s="1363" t="s">
        <v>268</v>
      </c>
      <c r="B46" s="1363" t="s">
        <v>269</v>
      </c>
      <c r="C46" s="1363" t="s">
        <v>270</v>
      </c>
      <c r="D46" s="1363" t="s">
        <v>271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481</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482</v>
      </c>
      <c r="AO46" s="500"/>
      <c r="AP46" s="500" t="str">
        <f>IF(T46="","",T46)</f>
        <v>Источник тепловой энергии  </v>
      </c>
      <c r="AQ46" s="500"/>
      <c r="AR46" s="500"/>
      <c r="AS46" s="1155">
        <v>21</v>
      </c>
    </row>
    <row s="1642" customFormat="1" customHeight="1" ht="0">
      <c r="A47" s="1343" t="s">
        <v>268</v>
      </c>
      <c r="B47" s="1343" t="s">
        <v>269</v>
      </c>
      <c r="C47" s="1343" t="s">
        <v>270</v>
      </c>
      <c r="D47" s="1343" t="s">
        <v>271</v>
      </c>
      <c r="E47" s="2259"/>
      <c r="F47" s="2259"/>
      <c r="G47" s="2259"/>
      <c r="H47" s="2259"/>
      <c r="I47" s="2256" t="str">
        <f>S46&amp;".1"</f>
        <v>....1</v>
      </c>
      <c r="J47" s="1343"/>
      <c r="K47" s="1343"/>
      <c r="L47" s="1346" t="s">
        <v>483</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268</v>
      </c>
      <c r="B48" s="1363" t="s">
        <v>269</v>
      </c>
      <c r="C48" s="1363" t="s">
        <v>270</v>
      </c>
      <c r="D48" s="1363" t="s">
        <v>271</v>
      </c>
      <c r="E48" s="2259"/>
      <c r="F48" s="2259"/>
      <c r="G48" s="2259"/>
      <c r="H48" s="2259"/>
      <c r="I48" s="2286"/>
      <c r="J48" s="2256" t="str">
        <f>S46&amp;".1"</f>
        <v>....1</v>
      </c>
      <c r="K48" s="1363"/>
      <c r="L48" s="1364" t="s">
        <v>486</v>
      </c>
      <c r="P48" s="2257"/>
      <c r="Q48" s="2257">
        <v>1</v>
      </c>
      <c r="R48" s="357"/>
      <c r="S48" s="1336" t="str">
        <f>$J48</f>
        <v>....1</v>
      </c>
      <c r="T48" s="286" t="s">
        <v>487</v>
      </c>
      <c r="U48" s="300"/>
      <c r="V48" s="2245"/>
      <c r="W48" s="2246"/>
      <c r="X48" s="2246"/>
      <c r="Y48" s="2246"/>
      <c r="Z48" s="2246"/>
      <c r="AA48" s="2246"/>
      <c r="AB48" s="2246"/>
      <c r="AC48" s="2247"/>
      <c r="AD48" s="2245"/>
      <c r="AE48" s="2246"/>
      <c r="AF48" s="2246"/>
      <c r="AG48" s="2246"/>
      <c r="AH48" s="2246"/>
      <c r="AI48" s="2246"/>
      <c r="AJ48" s="2246"/>
      <c r="AK48" s="2246"/>
      <c r="AL48" s="2247"/>
      <c r="AM48" s="1258" t="s">
        <v>488</v>
      </c>
      <c r="AO48" s="500"/>
      <c r="AP48" s="500" t="str">
        <f>IF(T48="","",T48)</f>
        <v>Группа потребителей</v>
      </c>
      <c r="AQ48" s="500"/>
      <c r="AR48" s="500"/>
      <c r="AS48" s="1155">
        <v>21</v>
      </c>
    </row>
    <row customHeight="1" ht="22.049999999999997">
      <c r="A49" s="1363" t="s">
        <v>268</v>
      </c>
      <c r="B49" s="1363" t="s">
        <v>269</v>
      </c>
      <c r="C49" s="1363" t="s">
        <v>270</v>
      </c>
      <c r="D49" s="1363" t="s">
        <v>271</v>
      </c>
      <c r="E49" s="2259"/>
      <c r="F49" s="2259"/>
      <c r="G49" s="2259"/>
      <c r="H49" s="2259"/>
      <c r="I49" s="2286"/>
      <c r="J49" s="2286"/>
      <c r="K49" s="2256" t="str">
        <f>J48&amp;".1"</f>
        <v>....1.1</v>
      </c>
      <c r="L49" s="1364" t="s">
        <v>489</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531</v>
      </c>
      <c r="AN49" s="511">
        <f>STRCHECKDATE(V50:AL50)</f>
      </c>
      <c r="AO49" s="500"/>
      <c r="AP49" s="500" t="str">
        <f>IF(T49="","",T49)</f>
        <v/>
      </c>
      <c r="AQ49" s="500"/>
      <c r="AR49" s="500"/>
      <c r="AS49" s="1155">
        <v>21</v>
      </c>
    </row>
    <row customHeight="1" ht="0">
      <c r="A50" s="1363" t="s">
        <v>268</v>
      </c>
      <c r="B50" s="1363" t="s">
        <v>269</v>
      </c>
      <c r="C50" s="1363" t="s">
        <v>270</v>
      </c>
      <c r="D50" s="1363" t="s">
        <v>271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268</v>
      </c>
      <c r="B51" s="1363" t="s">
        <v>269</v>
      </c>
      <c r="C51" s="1363" t="s">
        <v>270</v>
      </c>
      <c r="D51" s="1363" t="s">
        <v>271</v>
      </c>
      <c r="E51" s="2259"/>
      <c r="F51" s="2259"/>
      <c r="G51" s="2259"/>
      <c r="H51" s="2259"/>
      <c r="I51" s="2286"/>
      <c r="J51" s="2256"/>
      <c r="K51" s="1363"/>
      <c r="L51" s="1364"/>
      <c r="P51" s="2257"/>
      <c r="Q51" s="2257"/>
      <c r="R51" s="356"/>
      <c r="S51" s="1278"/>
      <c r="T51" s="287" t="s">
        <v>491</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268</v>
      </c>
      <c r="B52" s="1363" t="s">
        <v>269</v>
      </c>
      <c r="C52" s="1363" t="s">
        <v>270</v>
      </c>
      <c r="D52" s="1363" t="s">
        <v>271</v>
      </c>
      <c r="E52" s="2259"/>
      <c r="F52" s="2259"/>
      <c r="G52" s="2259"/>
      <c r="H52" s="2259"/>
      <c r="I52" s="2256"/>
      <c r="J52" s="1363"/>
      <c r="K52" s="1363"/>
      <c r="L52" s="1364"/>
      <c r="P52" s="2257"/>
      <c r="Q52" s="1331"/>
      <c r="R52" s="356"/>
      <c r="S52" s="1278"/>
      <c r="T52" s="365" t="s">
        <v>492</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268</v>
      </c>
      <c r="B53" s="1363" t="s">
        <v>269</v>
      </c>
      <c r="C53" s="1363" t="s">
        <v>270</v>
      </c>
      <c r="D53" s="1363" t="s">
        <v>271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268</v>
      </c>
      <c r="B54" s="1343" t="s">
        <v>269</v>
      </c>
      <c r="C54" s="1343" t="s">
        <v>270</v>
      </c>
      <c r="D54" s="1314"/>
      <c r="E54" s="2259"/>
      <c r="F54" s="2259"/>
      <c r="G54" s="2258"/>
      <c r="H54" s="1314"/>
      <c r="I54" s="1314"/>
      <c r="J54" s="1314"/>
      <c r="K54" s="1314"/>
      <c r="L54" s="1339"/>
      <c r="M54" s="1315"/>
      <c r="N54" s="1315"/>
      <c r="P54" s="1316"/>
      <c r="Q54" s="1317"/>
      <c r="R54" s="1316"/>
      <c r="S54" s="1322"/>
      <c r="T54" s="1325" t="s">
        <v>494</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268</v>
      </c>
      <c r="B55" s="1343" t="s">
        <v>269</v>
      </c>
      <c r="C55" s="1314"/>
      <c r="D55" s="1314"/>
      <c r="E55" s="2259"/>
      <c r="F55" s="2258"/>
      <c r="G55" s="1314"/>
      <c r="H55" s="1314"/>
      <c r="I55" s="1314"/>
      <c r="J55" s="1314"/>
      <c r="K55" s="1314"/>
      <c r="L55" s="1339"/>
      <c r="M55" s="1321"/>
      <c r="N55" s="1321"/>
      <c r="P55" s="1316"/>
      <c r="Q55" s="1317"/>
      <c r="R55" s="1316"/>
      <c r="S55" s="1322"/>
      <c r="T55" s="1325" t="s">
        <v>495</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268</v>
      </c>
      <c r="B56" s="1343"/>
      <c r="C56" s="1343"/>
      <c r="D56" s="1343"/>
      <c r="E56" s="2258"/>
      <c r="F56" s="1343"/>
      <c r="G56" s="1343"/>
      <c r="H56" s="1343"/>
      <c r="I56" s="1343"/>
      <c r="J56" s="1343"/>
      <c r="K56" s="1343"/>
      <c r="L56" s="1346"/>
      <c r="M56" s="1321"/>
      <c r="N56" s="1321"/>
      <c r="O56" s="518"/>
      <c r="P56" s="380"/>
      <c r="Q56" s="1344"/>
      <c r="R56" s="380"/>
      <c r="S56" s="1322"/>
      <c r="T56" s="1325" t="s">
        <v>496</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528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08858-7C08-BA02-D508-96BBC12EB55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206</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476</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477</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478</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479</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480</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481</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482</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483</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486</v>
      </c>
      <c r="N7" s="509"/>
      <c r="O7" s="327"/>
      <c r="Q7" s="2257"/>
      <c r="R7" s="2257">
        <v>1</v>
      </c>
      <c r="S7" s="518"/>
      <c r="T7" s="357"/>
      <c r="U7" s="1336">
        <f>$J7</f>
      </c>
      <c r="V7" s="286" t="s">
        <v>487</v>
      </c>
      <c r="W7" s="300"/>
      <c r="X7" s="2245"/>
      <c r="Y7" s="2246"/>
      <c r="Z7" s="2246"/>
      <c r="AA7" s="2246"/>
      <c r="AB7" s="2246"/>
      <c r="AC7" s="2235"/>
      <c r="AD7" s="2235"/>
      <c r="AE7" s="2235"/>
      <c r="AF7" s="2308"/>
      <c r="AG7" s="2245"/>
      <c r="AH7" s="2246"/>
      <c r="AI7" s="2246"/>
      <c r="AJ7" s="2246"/>
      <c r="AK7" s="2246"/>
      <c r="AL7" s="2246"/>
      <c r="AM7" s="2246"/>
      <c r="AN7" s="2246"/>
      <c r="AO7" s="2246"/>
      <c r="AP7" s="2247"/>
      <c r="AQ7" s="1258" t="s">
        <v>488</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489</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532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533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534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491</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492</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494</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495</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496</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497</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498</v>
      </c>
      <c r="Q26" s="1362"/>
      <c r="R26" s="1371"/>
      <c r="S26" s="1371"/>
      <c r="T26" s="1371"/>
      <c r="U26" s="729"/>
      <c r="V26" s="1160" t="s">
        <v>499</v>
      </c>
      <c r="AD26" s="186" t="s">
        <v>500</v>
      </c>
      <c r="AF26" s="186" t="s">
        <v>501</v>
      </c>
      <c r="AG26" s="1160" t="s">
        <v>499</v>
      </c>
      <c r="AM26" s="186" t="s">
        <v>502</v>
      </c>
      <c r="AO26" s="186" t="s">
        <v>501</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КЧРГУП "Теплоэнерго"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503</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504</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505</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506</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507</v>
      </c>
      <c r="AG40" s="326"/>
      <c r="AH40" s="326"/>
      <c r="AI40" s="326"/>
      <c r="AJ40" s="326"/>
      <c r="AK40" s="326"/>
      <c r="AL40" s="326"/>
      <c r="AM40" s="326"/>
      <c r="AN40" s="326"/>
      <c r="AO40" s="278" t="s">
        <v>507</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380</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381</v>
      </c>
      <c r="AW42" s="1155">
        <v>14</v>
      </c>
    </row>
    <row customHeight="1" ht="14.699999999999998">
      <c r="R43" s="376"/>
      <c r="S43" s="376"/>
      <c r="T43" s="376"/>
      <c r="U43" s="2273" t="s">
        <v>88</v>
      </c>
      <c r="V43" s="2209" t="s">
        <v>508</v>
      </c>
      <c r="W43" s="301"/>
      <c r="X43" s="2274" t="s">
        <v>509</v>
      </c>
      <c r="Y43" s="2291"/>
      <c r="Z43" s="2291"/>
      <c r="AA43" s="2291"/>
      <c r="AB43" s="2291"/>
      <c r="AC43" s="2275"/>
      <c r="AD43" s="2275"/>
      <c r="AE43" s="2276"/>
      <c r="AF43" s="2277" t="s">
        <v>510</v>
      </c>
      <c r="AG43" s="2274" t="s">
        <v>509</v>
      </c>
      <c r="AH43" s="2291"/>
      <c r="AI43" s="2291"/>
      <c r="AJ43" s="2291"/>
      <c r="AK43" s="2291"/>
      <c r="AL43" s="2275"/>
      <c r="AM43" s="2275"/>
      <c r="AN43" s="2276"/>
      <c r="AO43" s="2277" t="s">
        <v>511</v>
      </c>
      <c r="AP43" s="2280" t="s">
        <v>512</v>
      </c>
      <c r="AQ43" s="2127"/>
      <c r="AW43" s="1155">
        <v>14</v>
      </c>
    </row>
    <row customHeight="1" ht="35.699999999999996">
      <c r="R44" s="376"/>
      <c r="S44" s="376"/>
      <c r="T44" s="376"/>
      <c r="U44" s="2273"/>
      <c r="V44" s="2209"/>
      <c r="W44" s="1031"/>
      <c r="X44" s="2294" t="s">
        <v>535</v>
      </c>
      <c r="Y44" s="2312" t="s">
        <v>536</v>
      </c>
      <c r="Z44" s="2312"/>
      <c r="AA44" s="2312"/>
      <c r="AB44" s="2312"/>
      <c r="AC44" s="2294" t="s">
        <v>516</v>
      </c>
      <c r="AD44" s="2611"/>
      <c r="AE44" s="2314"/>
      <c r="AF44" s="2278"/>
      <c r="AG44" s="2294" t="s">
        <v>535</v>
      </c>
      <c r="AH44" s="2312" t="s">
        <v>536</v>
      </c>
      <c r="AI44" s="2312"/>
      <c r="AJ44" s="2312"/>
      <c r="AK44" s="2312"/>
      <c r="AL44" s="2294" t="s">
        <v>516</v>
      </c>
      <c r="AM44" s="2611"/>
      <c r="AN44" s="2314"/>
      <c r="AO44" s="2278"/>
      <c r="AP44" s="2281"/>
      <c r="AQ44" s="2127"/>
      <c r="AW44" s="1155">
        <v>34</v>
      </c>
    </row>
    <row customHeight="1" ht="14.699999999999998">
      <c r="R45" s="376"/>
      <c r="S45" s="376"/>
      <c r="T45" s="376"/>
      <c r="U45" s="2273"/>
      <c r="V45" s="2209"/>
      <c r="W45" s="1031"/>
      <c r="X45" s="2325"/>
      <c r="Y45" s="2317" t="s">
        <v>537</v>
      </c>
      <c r="Z45" s="2270" t="s">
        <v>538</v>
      </c>
      <c r="AA45" s="2320"/>
      <c r="AB45" s="2271"/>
      <c r="AC45" s="2295"/>
      <c r="AD45" s="2612"/>
      <c r="AE45" s="2316"/>
      <c r="AF45" s="2278"/>
      <c r="AG45" s="2325"/>
      <c r="AH45" s="2317" t="s">
        <v>537</v>
      </c>
      <c r="AI45" s="2270" t="s">
        <v>538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539</v>
      </c>
      <c r="AA46" s="2270" t="s">
        <v>540</v>
      </c>
      <c r="AB46" s="2271"/>
      <c r="AC46" s="2317" t="s">
        <v>526</v>
      </c>
      <c r="AD46" s="2321" t="s">
        <v>527</v>
      </c>
      <c r="AE46" s="2322"/>
      <c r="AF46" s="2278"/>
      <c r="AG46" s="2325"/>
      <c r="AH46" s="2318"/>
      <c r="AI46" s="2317" t="s">
        <v>539</v>
      </c>
      <c r="AJ46" s="2270" t="s">
        <v>540</v>
      </c>
      <c r="AK46" s="2271"/>
      <c r="AL46" s="2317" t="s">
        <v>526</v>
      </c>
      <c r="AM46" s="2321" t="s">
        <v>527</v>
      </c>
      <c r="AN46" s="2322"/>
      <c r="AO46" s="2278"/>
      <c r="AP46" s="2281"/>
      <c r="AQ46" s="2127"/>
      <c r="AW46" s="1155">
        <v>26</v>
      </c>
    </row>
    <row customHeight="1" ht="65.25">
      <c r="A47" s="1259"/>
      <c r="B47" s="1259" t="s">
        <v>218</v>
      </c>
      <c r="C47" s="1259" t="s">
        <v>219</v>
      </c>
      <c r="D47" s="1259" t="s">
        <v>220</v>
      </c>
      <c r="E47" s="1310" t="s">
        <v>517</v>
      </c>
      <c r="F47" s="1310" t="s">
        <v>518</v>
      </c>
      <c r="G47" s="1310" t="s">
        <v>519</v>
      </c>
      <c r="H47" s="1310" t="s">
        <v>520</v>
      </c>
      <c r="I47" s="1310" t="s">
        <v>521</v>
      </c>
      <c r="J47" s="1310" t="s">
        <v>522</v>
      </c>
      <c r="K47" s="1310" t="s">
        <v>523</v>
      </c>
      <c r="L47" s="1310" t="s">
        <v>541</v>
      </c>
      <c r="M47" s="1310" t="s">
        <v>498</v>
      </c>
      <c r="R47" s="376"/>
      <c r="S47" s="376"/>
      <c r="T47" s="376"/>
      <c r="U47" s="2273"/>
      <c r="V47" s="2209"/>
      <c r="W47" s="302"/>
      <c r="X47" s="2295"/>
      <c r="Y47" s="2319"/>
      <c r="Z47" s="2319"/>
      <c r="AA47" s="1222" t="s">
        <v>542</v>
      </c>
      <c r="AB47" s="1222" t="s">
        <v>543</v>
      </c>
      <c r="AC47" s="2319"/>
      <c r="AD47" s="2323"/>
      <c r="AE47" s="2324"/>
      <c r="AF47" s="2279"/>
      <c r="AG47" s="2295"/>
      <c r="AH47" s="2319"/>
      <c r="AI47" s="2319"/>
      <c r="AJ47" s="1222" t="s">
        <v>542</v>
      </c>
      <c r="AK47" s="1222" t="s">
        <v>543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161</v>
      </c>
      <c r="V48" s="1255" t="s">
        <v>104</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256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206</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256</v>
      </c>
      <c r="B50" s="1267" t="s">
        <v>257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477</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478</v>
      </c>
      <c r="AS50" s="500"/>
      <c r="AT50" s="500" t="str">
        <f>IF(V50="","",V50)</f>
        <v>Территория действия тарифа</v>
      </c>
      <c r="AU50" s="500"/>
      <c r="AV50" s="500"/>
      <c r="AW50" s="1155">
        <v>21</v>
      </c>
    </row>
    <row customHeight="1" ht="24">
      <c r="A51" s="1267" t="s">
        <v>256</v>
      </c>
      <c r="B51" s="1267" t="s">
        <v>257</v>
      </c>
      <c r="C51" s="1267" t="s">
        <v>258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479</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480</v>
      </c>
      <c r="AS51" s="500"/>
      <c r="AT51" s="500" t="str">
        <f>IF(V51="","",V51)</f>
        <v>Наименование системы теплоснабжения </v>
      </c>
      <c r="AU51" s="500"/>
      <c r="AV51" s="500"/>
      <c r="AW51" s="1155">
        <v>23</v>
      </c>
    </row>
    <row customHeight="1" ht="22.049999999999997">
      <c r="A52" s="1267" t="s">
        <v>256</v>
      </c>
      <c r="B52" s="1267" t="s">
        <v>257</v>
      </c>
      <c r="C52" s="1267" t="s">
        <v>258</v>
      </c>
      <c r="D52" s="1267" t="s">
        <v>259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481</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482</v>
      </c>
      <c r="AS52" s="500"/>
      <c r="AT52" s="500" t="str">
        <f>IF(V52="","",V52)</f>
        <v>Источник тепловой энергии  </v>
      </c>
      <c r="AU52" s="500"/>
      <c r="AV52" s="500"/>
      <c r="AW52" s="1155">
        <v>21</v>
      </c>
    </row>
    <row s="1642" customFormat="1" customHeight="1" ht="0">
      <c r="A53" s="1375" t="s">
        <v>256</v>
      </c>
      <c r="B53" s="1375" t="s">
        <v>257</v>
      </c>
      <c r="C53" s="1375" t="s">
        <v>258</v>
      </c>
      <c r="D53" s="1375" t="s">
        <v>259</v>
      </c>
      <c r="E53" s="2290"/>
      <c r="F53" s="2290"/>
      <c r="G53" s="2290"/>
      <c r="H53" s="2311"/>
      <c r="I53" s="2127" t="str">
        <f>U52&amp;".1"</f>
        <v>....1</v>
      </c>
      <c r="J53" s="1375"/>
      <c r="K53" s="1375"/>
      <c r="L53" s="1375"/>
      <c r="M53" s="1381" t="s">
        <v>483</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256</v>
      </c>
      <c r="B54" s="1267" t="s">
        <v>257</v>
      </c>
      <c r="C54" s="1267" t="s">
        <v>258</v>
      </c>
      <c r="D54" s="1267" t="s">
        <v>259</v>
      </c>
      <c r="E54" s="2290"/>
      <c r="F54" s="2290"/>
      <c r="G54" s="2290"/>
      <c r="H54" s="2311"/>
      <c r="I54" s="2101"/>
      <c r="J54" s="2127" t="str">
        <f>I53&amp;".1"</f>
        <v>....1.1</v>
      </c>
      <c r="K54" s="1267"/>
      <c r="L54" s="1267"/>
      <c r="M54" s="1310" t="s">
        <v>486</v>
      </c>
      <c r="Q54" s="2257"/>
      <c r="R54" s="2257">
        <v>1</v>
      </c>
      <c r="S54" s="518"/>
      <c r="T54" s="357"/>
      <c r="U54" s="1336" t="str">
        <f>$J54</f>
        <v>....1.1</v>
      </c>
      <c r="V54" s="286" t="s">
        <v>487</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488</v>
      </c>
      <c r="AS54" s="500"/>
      <c r="AT54" s="500" t="str">
        <f>IF(V54="","",V54)</f>
        <v>Группа потребителей</v>
      </c>
      <c r="AU54" s="500"/>
      <c r="AV54" s="500"/>
      <c r="AW54" s="1155">
        <v>21</v>
      </c>
    </row>
    <row customHeight="1" ht="22.049999999999997">
      <c r="A55" s="1267" t="s">
        <v>256</v>
      </c>
      <c r="B55" s="1267" t="s">
        <v>257</v>
      </c>
      <c r="C55" s="1267" t="s">
        <v>258</v>
      </c>
      <c r="D55" s="1267" t="s">
        <v>259</v>
      </c>
      <c r="E55" s="2290"/>
      <c r="F55" s="2290"/>
      <c r="G55" s="2290"/>
      <c r="H55" s="2311"/>
      <c r="I55" s="2101"/>
      <c r="J55" s="2101"/>
      <c r="K55" s="2127" t="str">
        <f>J54&amp;".1"</f>
        <v>....1.1.1</v>
      </c>
      <c r="L55" s="139"/>
      <c r="M55" s="1310" t="s">
        <v>489</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532</v>
      </c>
      <c r="AR55" s="511">
        <f>STRCHECKDATE(X57:AP57)</f>
      </c>
      <c r="AS55" s="500"/>
      <c r="AT55" s="500" t="str">
        <f>IF(V55="","",V55)</f>
        <v/>
      </c>
      <c r="AU55" s="500"/>
      <c r="AV55" s="500"/>
      <c r="AW55" s="1155">
        <v>21</v>
      </c>
    </row>
    <row customHeight="1" ht="11.549999999999999">
      <c r="A56" s="1267" t="s">
        <v>256</v>
      </c>
      <c r="B56" s="1267" t="s">
        <v>257</v>
      </c>
      <c r="C56" s="1267" t="s">
        <v>258</v>
      </c>
      <c r="D56" s="1267" t="s">
        <v>259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533</v>
      </c>
      <c r="AR56" s="511">
        <f>STRCHECKDATE(X58:AP58)</f>
      </c>
      <c r="AS56" s="500"/>
      <c r="AT56" s="500" t="str">
        <f>IF(V56="","",V56)</f>
        <v/>
      </c>
      <c r="AU56" s="500"/>
      <c r="AV56" s="500"/>
      <c r="AW56" s="1155">
        <v>11</v>
      </c>
    </row>
    <row customHeight="1" ht="0">
      <c r="A57" s="1267" t="s">
        <v>256</v>
      </c>
      <c r="B57" s="1267" t="s">
        <v>257</v>
      </c>
      <c r="C57" s="1267" t="s">
        <v>258</v>
      </c>
      <c r="D57" s="1267" t="s">
        <v>259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256</v>
      </c>
      <c r="B58" s="1267" t="s">
        <v>257</v>
      </c>
      <c r="C58" s="1267" t="s">
        <v>258</v>
      </c>
      <c r="D58" s="1267" t="s">
        <v>259</v>
      </c>
      <c r="E58" s="2290"/>
      <c r="F58" s="2290"/>
      <c r="G58" s="2290"/>
      <c r="H58" s="2311"/>
      <c r="I58" s="2101"/>
      <c r="J58" s="2101"/>
      <c r="K58" s="2127"/>
      <c r="L58" s="1267"/>
      <c r="M58" s="1310"/>
      <c r="Q58" s="2257"/>
      <c r="R58" s="2257"/>
      <c r="S58" s="1331"/>
      <c r="T58" s="356"/>
      <c r="U58" s="1278"/>
      <c r="V58" s="288" t="s">
        <v>534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256</v>
      </c>
      <c r="B59" s="1267" t="s">
        <v>257</v>
      </c>
      <c r="C59" s="1267" t="s">
        <v>258</v>
      </c>
      <c r="D59" s="1267" t="s">
        <v>259</v>
      </c>
      <c r="E59" s="2290"/>
      <c r="F59" s="2290"/>
      <c r="G59" s="2290"/>
      <c r="H59" s="2311"/>
      <c r="I59" s="2101"/>
      <c r="J59" s="2127"/>
      <c r="K59" s="1267"/>
      <c r="L59" s="1267"/>
      <c r="M59" s="1310"/>
      <c r="Q59" s="2257"/>
      <c r="R59" s="2257"/>
      <c r="S59" s="1331"/>
      <c r="T59" s="356"/>
      <c r="U59" s="1278"/>
      <c r="V59" s="287" t="s">
        <v>491</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256</v>
      </c>
      <c r="B60" s="1267" t="s">
        <v>257</v>
      </c>
      <c r="C60" s="1267" t="s">
        <v>258</v>
      </c>
      <c r="D60" s="1267" t="s">
        <v>259</v>
      </c>
      <c r="E60" s="2290"/>
      <c r="F60" s="2290"/>
      <c r="G60" s="2290"/>
      <c r="H60" s="2311"/>
      <c r="I60" s="2127"/>
      <c r="J60" s="1267"/>
      <c r="K60" s="1267"/>
      <c r="L60" s="1267"/>
      <c r="M60" s="1310"/>
      <c r="Q60" s="2257"/>
      <c r="R60" s="1331"/>
      <c r="S60" s="1331"/>
      <c r="T60" s="356"/>
      <c r="U60" s="1278"/>
      <c r="V60" s="365" t="s">
        <v>492</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256</v>
      </c>
      <c r="B61" s="1267" t="s">
        <v>257</v>
      </c>
      <c r="C61" s="1267" t="s">
        <v>258</v>
      </c>
      <c r="D61" s="1267" t="s">
        <v>259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256</v>
      </c>
      <c r="B62" s="1375" t="s">
        <v>257</v>
      </c>
      <c r="C62" s="1375" t="s">
        <v>258</v>
      </c>
      <c r="D62" s="1374"/>
      <c r="E62" s="2290"/>
      <c r="F62" s="2290"/>
      <c r="G62" s="2289"/>
      <c r="H62" s="1374"/>
      <c r="I62" s="1374"/>
      <c r="J62" s="1374"/>
      <c r="K62" s="1374"/>
      <c r="L62" s="1374"/>
      <c r="M62" s="1377"/>
      <c r="N62" s="1378"/>
      <c r="O62" s="1378"/>
      <c r="P62" s="351"/>
      <c r="Q62" s="1316"/>
      <c r="R62" s="1317"/>
      <c r="S62" s="1316"/>
      <c r="T62" s="1316"/>
      <c r="U62" s="1322"/>
      <c r="V62" s="1325" t="s">
        <v>494</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256</v>
      </c>
      <c r="B63" s="1375" t="s">
        <v>257</v>
      </c>
      <c r="C63" s="1374"/>
      <c r="D63" s="1374"/>
      <c r="E63" s="2290"/>
      <c r="F63" s="2289"/>
      <c r="G63" s="1374"/>
      <c r="H63" s="1374"/>
      <c r="I63" s="1374"/>
      <c r="J63" s="1374"/>
      <c r="K63" s="1374"/>
      <c r="L63" s="1374"/>
      <c r="M63" s="1377"/>
      <c r="N63" s="1379"/>
      <c r="O63" s="1379"/>
      <c r="P63" s="351"/>
      <c r="Q63" s="1316"/>
      <c r="R63" s="1317"/>
      <c r="S63" s="1316"/>
      <c r="T63" s="1316"/>
      <c r="U63" s="1322"/>
      <c r="V63" s="1325" t="s">
        <v>495</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256</v>
      </c>
      <c r="B64" s="1375"/>
      <c r="C64" s="1375"/>
      <c r="D64" s="1375"/>
      <c r="E64" s="2289"/>
      <c r="F64" s="1375"/>
      <c r="G64" s="1375"/>
      <c r="H64" s="1375"/>
      <c r="I64" s="1375"/>
      <c r="J64" s="1375"/>
      <c r="K64" s="1375"/>
      <c r="L64" s="1375"/>
      <c r="M64" s="1381"/>
      <c r="N64" s="1379"/>
      <c r="O64" s="1379"/>
      <c r="P64" s="351"/>
      <c r="Q64" s="380"/>
      <c r="R64" s="1344"/>
      <c r="S64" s="380"/>
      <c r="T64" s="380"/>
      <c r="U64" s="1322"/>
      <c r="V64" s="1325" t="s">
        <v>496</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528</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642AE98-BFCB-8457-ACC8-4053817CBF9D}" mc:Ignorable="x14ac xr xr2 xr3">
  <sheetPr>
    <tabColor rgb="FFCCCCFF"/>
  </sheetPr>
  <dimension ref="A1:Q79"/>
  <sheetViews>
    <sheetView topLeftCell="C1" showGridLines="0" zoomScale="90" workbookViewId="0" tabSelected="1">
      <selection activeCell="I68" sqref="I68"/>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PP110.OPEN.INFO.QUARTER.HEAT.EIAS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59</v>
      </c>
      <c r="F46" s="710" t="s">
        <v>19</v>
      </c>
      <c r="G46" s="73"/>
      <c r="H46" s="409"/>
      <c r="I46" s="411"/>
      <c r="J46" s="876"/>
      <c r="Q46" s="430">
        <v>0</v>
      </c>
    </row>
    <row s="1635" customFormat="1" customHeight="1" ht="24.75" hidden="1">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D70B3E1-FB53-AA8A-E328-86C7C7E26F48}"/>
    <hyperlink ref="H17" location="Титульный!H9" display="Как заполнить?" tooltip="Помощь по работе с полями отчётной формы" xr:uid="{E4CFBD29-4558-9184-764E-5286C0991335}"/>
    <hyperlink ref="H39" location="Титульный!H9" display="Как заполнить?" tooltip="Помощь по работе с полями отчётной формы" xr:uid="{CF31C93A-B5E7-1B48-9A1A-966D85709358}"/>
    <hyperlink ref="H62" location="Титульный!H9" display="Как заполнить?" tooltip="Помощь по работе с полями отчётной формы" xr:uid="{BDE250D8-8098-D978-AE08-38B45DDACA59}"/>
    <hyperlink ref="F70" r:id="rId4" xr:uid="{A5D0B965-2A98-FAF8-3BF8-F2B9969804B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091D8-21C8-FA26-91C6-FE18782EA66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206</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476</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477</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478</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479</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480</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481</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482</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483</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544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545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546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547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548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494</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495</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496</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497</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498</v>
      </c>
      <c r="P23" s="1508"/>
      <c r="Q23" s="1510"/>
      <c r="R23" s="1510"/>
      <c r="Y23" s="1507" t="s">
        <v>500</v>
      </c>
      <c r="AA23" s="1507" t="s">
        <v>501</v>
      </c>
      <c r="AB23" s="1507" t="s">
        <v>549</v>
      </c>
      <c r="AE23" s="1507" t="s">
        <v>550</v>
      </c>
      <c r="AF23" s="1507" t="s">
        <v>549</v>
      </c>
      <c r="AI23" s="1507" t="s">
        <v>551</v>
      </c>
      <c r="AJ23" s="1507" t="s">
        <v>549</v>
      </c>
      <c r="AM23" s="1507" t="s">
        <v>552</v>
      </c>
      <c r="AQ23" s="1507" t="s">
        <v>500</v>
      </c>
      <c r="AS23" s="1507" t="s">
        <v>501</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КЧРГУП "Теплоэнерго"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503</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504</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503</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504</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507</v>
      </c>
      <c r="AB37" s="326"/>
      <c r="AC37" s="326"/>
      <c r="AD37" s="326"/>
      <c r="AE37" s="326"/>
      <c r="AF37" s="326"/>
      <c r="AG37" s="326"/>
      <c r="AH37" s="326"/>
      <c r="AI37" s="326"/>
      <c r="AJ37" s="326"/>
      <c r="AK37" s="326"/>
      <c r="AL37" s="326"/>
      <c r="AM37" s="326"/>
      <c r="AN37" s="326"/>
      <c r="AO37" s="326"/>
      <c r="AP37" s="326"/>
      <c r="AQ37" s="326"/>
      <c r="AR37" s="326"/>
      <c r="AS37" s="278" t="s">
        <v>507</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380</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381</v>
      </c>
      <c r="BA39" s="1155">
        <v>14</v>
      </c>
    </row>
    <row customHeight="1" ht="14.699999999999998">
      <c r="Q40" s="291"/>
      <c r="R40" s="376"/>
      <c r="S40" s="2273" t="s">
        <v>88</v>
      </c>
      <c r="T40" s="2209" t="s">
        <v>553</v>
      </c>
      <c r="U40" s="301"/>
      <c r="V40" s="2275"/>
      <c r="W40" s="2275"/>
      <c r="X40" s="2275"/>
      <c r="Y40" s="2275"/>
      <c r="Z40" s="2276"/>
      <c r="AA40" s="2336" t="s">
        <v>510</v>
      </c>
      <c r="AB40" s="2328" t="s">
        <v>554</v>
      </c>
      <c r="AC40" s="2291"/>
      <c r="AD40" s="2291"/>
      <c r="AE40" s="2329"/>
      <c r="AF40" s="2291" t="s">
        <v>555</v>
      </c>
      <c r="AG40" s="2291"/>
      <c r="AH40" s="2291"/>
      <c r="AI40" s="2329"/>
      <c r="AJ40" s="2328" t="s">
        <v>556</v>
      </c>
      <c r="AK40" s="2291"/>
      <c r="AL40" s="2291"/>
      <c r="AM40" s="2329"/>
      <c r="AN40" s="2328" t="s">
        <v>509</v>
      </c>
      <c r="AO40" s="2291"/>
      <c r="AP40" s="2275"/>
      <c r="AQ40" s="2275"/>
      <c r="AR40" s="2276"/>
      <c r="AS40" s="2277" t="s">
        <v>510</v>
      </c>
      <c r="AT40" s="2280" t="s">
        <v>512</v>
      </c>
      <c r="AU40" s="2127"/>
      <c r="BA40" s="1155">
        <v>14</v>
      </c>
    </row>
    <row customHeight="1" ht="35.699999999999996">
      <c r="Q41" s="291"/>
      <c r="R41" s="376"/>
      <c r="S41" s="2273"/>
      <c r="T41" s="2209"/>
      <c r="U41" s="1031"/>
      <c r="V41" s="2127" t="s">
        <v>557</v>
      </c>
      <c r="W41" s="2127"/>
      <c r="X41" s="2294" t="s">
        <v>516</v>
      </c>
      <c r="Y41" s="2313"/>
      <c r="Z41" s="2314"/>
      <c r="AA41" s="2337"/>
      <c r="AB41" s="2330"/>
      <c r="AC41" s="2331"/>
      <c r="AD41" s="2331"/>
      <c r="AE41" s="2332"/>
      <c r="AF41" s="2331"/>
      <c r="AG41" s="2331"/>
      <c r="AH41" s="2331"/>
      <c r="AI41" s="2332"/>
      <c r="AJ41" s="2330"/>
      <c r="AK41" s="2331"/>
      <c r="AL41" s="2331"/>
      <c r="AM41" s="2331"/>
      <c r="AN41" s="2127" t="s">
        <v>557</v>
      </c>
      <c r="AO41" s="2127"/>
      <c r="AP41" s="2313" t="s">
        <v>516</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218</v>
      </c>
      <c r="C43" s="1370" t="s">
        <v>219</v>
      </c>
      <c r="D43" s="1370" t="s">
        <v>220</v>
      </c>
      <c r="E43" s="1364" t="s">
        <v>517</v>
      </c>
      <c r="F43" s="1364" t="s">
        <v>518</v>
      </c>
      <c r="G43" s="1364" t="s">
        <v>519</v>
      </c>
      <c r="H43" s="1364" t="s">
        <v>520</v>
      </c>
      <c r="I43" s="1364" t="s">
        <v>521</v>
      </c>
      <c r="J43" s="1364" t="s">
        <v>522</v>
      </c>
      <c r="K43" s="1364" t="s">
        <v>523</v>
      </c>
      <c r="L43" s="1364" t="s">
        <v>498</v>
      </c>
      <c r="Q43" s="291"/>
      <c r="R43" s="376"/>
      <c r="S43" s="2273"/>
      <c r="T43" s="2209"/>
      <c r="U43" s="302"/>
      <c r="V43" s="1330" t="s">
        <v>558</v>
      </c>
      <c r="W43" s="1330" t="s">
        <v>559</v>
      </c>
      <c r="X43" s="1338" t="s">
        <v>526</v>
      </c>
      <c r="Y43" s="2270" t="s">
        <v>527</v>
      </c>
      <c r="Z43" s="2271"/>
      <c r="AA43" s="2338"/>
      <c r="AB43" s="2333"/>
      <c r="AC43" s="2334"/>
      <c r="AD43" s="2334"/>
      <c r="AE43" s="2335"/>
      <c r="AF43" s="2334"/>
      <c r="AG43" s="2334"/>
      <c r="AH43" s="2334"/>
      <c r="AI43" s="2335"/>
      <c r="AJ43" s="2333"/>
      <c r="AK43" s="2334"/>
      <c r="AL43" s="2334"/>
      <c r="AM43" s="2335"/>
      <c r="AN43" s="1860" t="s">
        <v>558</v>
      </c>
      <c r="AO43" s="1860" t="s">
        <v>559</v>
      </c>
      <c r="AP43" s="1338" t="s">
        <v>526</v>
      </c>
      <c r="AQ43" s="2270" t="s">
        <v>527</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161</v>
      </c>
      <c r="T44" s="1255" t="s">
        <v>104</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280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206</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280</v>
      </c>
      <c r="B46" s="1363" t="s">
        <v>281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477</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478</v>
      </c>
      <c r="AW46" s="500"/>
      <c r="AX46" s="500" t="str">
        <f>IF(T46="","",T46)</f>
        <v>Территория действия тарифа</v>
      </c>
      <c r="AY46" s="500"/>
      <c r="AZ46" s="500"/>
      <c r="BA46" s="1155">
        <v>21</v>
      </c>
    </row>
    <row customHeight="1" ht="24">
      <c r="A47" s="1363" t="s">
        <v>280</v>
      </c>
      <c r="B47" s="1363" t="s">
        <v>281</v>
      </c>
      <c r="C47" s="1363" t="s">
        <v>282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479</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480</v>
      </c>
      <c r="AW47" s="500"/>
      <c r="AX47" s="500" t="str">
        <f>IF(T47="","",T47)</f>
        <v>Наименование системы теплоснабжения </v>
      </c>
      <c r="AY47" s="500"/>
      <c r="AZ47" s="500"/>
      <c r="BA47" s="1155">
        <v>23</v>
      </c>
    </row>
    <row customHeight="1" ht="21">
      <c r="A48" s="1363" t="s">
        <v>280</v>
      </c>
      <c r="B48" s="1363" t="s">
        <v>281</v>
      </c>
      <c r="C48" s="1363" t="s">
        <v>282</v>
      </c>
      <c r="D48" s="1363" t="s">
        <v>283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481</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482</v>
      </c>
      <c r="AW48" s="500"/>
      <c r="AX48" s="500" t="str">
        <f>IF(T48="","",T48)</f>
        <v>Источник тепловой энергии  </v>
      </c>
      <c r="AY48" s="500"/>
      <c r="AZ48" s="500"/>
      <c r="BA48" s="1155">
        <v>20</v>
      </c>
    </row>
    <row s="1642" customFormat="1" customHeight="1" ht="1.05">
      <c r="A49" s="1343" t="s">
        <v>280</v>
      </c>
      <c r="B49" s="1343" t="s">
        <v>281</v>
      </c>
      <c r="C49" s="1343" t="s">
        <v>282</v>
      </c>
      <c r="D49" s="1343" t="s">
        <v>283</v>
      </c>
      <c r="E49" s="2259"/>
      <c r="F49" s="2259"/>
      <c r="G49" s="2259"/>
      <c r="H49" s="2259"/>
      <c r="I49" s="2256" t="str">
        <f>S48&amp;".1"</f>
        <v>....1</v>
      </c>
      <c r="J49" s="1343"/>
      <c r="K49" s="1343"/>
      <c r="L49" s="1346" t="s">
        <v>483</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280</v>
      </c>
      <c r="B50" s="1343" t="s">
        <v>281</v>
      </c>
      <c r="C50" s="1343" t="s">
        <v>282</v>
      </c>
      <c r="D50" s="1343" t="s">
        <v>283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280</v>
      </c>
      <c r="B51" s="1363" t="s">
        <v>281</v>
      </c>
      <c r="C51" s="1363" t="s">
        <v>282</v>
      </c>
      <c r="D51" s="1363" t="s">
        <v>283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66</v>
      </c>
      <c r="AR51" s="1734"/>
      <c r="AS51" s="1459" t="s">
        <v>66</v>
      </c>
      <c r="AT51" s="1348"/>
      <c r="AU51" s="2253" t="s">
        <v>560</v>
      </c>
      <c r="AV51" s="511">
        <f>STRCHECKDATE(V54:AT54)</f>
      </c>
      <c r="AW51" s="500"/>
      <c r="AX51" s="500" t="str">
        <f>IF(T51="","",T51)</f>
        <v/>
      </c>
      <c r="AY51" s="500"/>
      <c r="AZ51" s="500"/>
      <c r="BA51" s="1155">
        <v>21</v>
      </c>
    </row>
    <row customHeight="1" ht="11.549999999999999">
      <c r="A52" s="1363" t="s">
        <v>280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545</v>
      </c>
      <c r="AN52" s="1393"/>
      <c r="AO52" s="1496"/>
      <c r="AP52" s="1393"/>
      <c r="AQ52" s="1393"/>
      <c r="AR52" s="1393"/>
      <c r="AS52" s="1393"/>
      <c r="AT52" s="1390"/>
      <c r="AU52" s="2254"/>
      <c r="AW52" s="500"/>
      <c r="AX52" s="500"/>
      <c r="AY52" s="500"/>
      <c r="AZ52" s="500"/>
      <c r="BA52" s="1155">
        <v>11</v>
      </c>
    </row>
    <row customHeight="1" ht="11.549999999999999">
      <c r="A53" s="1363" t="s">
        <v>280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546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280</v>
      </c>
      <c r="B54" s="1363" t="s">
        <v>281</v>
      </c>
      <c r="C54" s="1363" t="s">
        <v>282</v>
      </c>
      <c r="D54" s="1363" t="s">
        <v>283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547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280</v>
      </c>
      <c r="B55" s="1363" t="s">
        <v>281</v>
      </c>
      <c r="C55" s="1363" t="s">
        <v>282</v>
      </c>
      <c r="D55" s="1363" t="s">
        <v>283</v>
      </c>
      <c r="E55" s="2259"/>
      <c r="F55" s="2259"/>
      <c r="G55" s="2259"/>
      <c r="H55" s="2259"/>
      <c r="I55" s="2286"/>
      <c r="J55" s="2256"/>
      <c r="K55" s="1363"/>
      <c r="L55" s="1364"/>
      <c r="P55" s="2257"/>
      <c r="Q55" s="2257"/>
      <c r="R55" s="356"/>
      <c r="S55" s="1278"/>
      <c r="T55" s="287" t="s">
        <v>548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280</v>
      </c>
      <c r="B56" s="1343" t="s">
        <v>281</v>
      </c>
      <c r="C56" s="1343" t="s">
        <v>282</v>
      </c>
      <c r="D56" s="1343" t="s">
        <v>283</v>
      </c>
      <c r="E56" s="2259"/>
      <c r="F56" s="2259"/>
      <c r="G56" s="2259"/>
      <c r="H56" s="2259"/>
      <c r="I56" s="2256"/>
      <c r="J56" s="1343"/>
      <c r="K56" s="1343"/>
      <c r="L56" s="1346"/>
      <c r="M56" s="510"/>
      <c r="N56" s="510"/>
      <c r="O56" s="510"/>
      <c r="P56" s="2257"/>
      <c r="Q56" s="1331"/>
      <c r="R56" s="356"/>
      <c r="S56" s="1386"/>
      <c r="T56" s="1387" t="s">
        <v>492</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280</v>
      </c>
      <c r="B57" s="1343" t="s">
        <v>281</v>
      </c>
      <c r="C57" s="1343" t="s">
        <v>282</v>
      </c>
      <c r="D57" s="1343" t="s">
        <v>283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280</v>
      </c>
      <c r="B58" s="1343" t="s">
        <v>281</v>
      </c>
      <c r="C58" s="1343" t="s">
        <v>282</v>
      </c>
      <c r="D58" s="1314"/>
      <c r="E58" s="2259"/>
      <c r="F58" s="2259"/>
      <c r="G58" s="2258"/>
      <c r="H58" s="1314"/>
      <c r="I58" s="1314"/>
      <c r="J58" s="1314"/>
      <c r="K58" s="1314"/>
      <c r="L58" s="1339"/>
      <c r="M58" s="1315"/>
      <c r="N58" s="1315"/>
      <c r="P58" s="1316"/>
      <c r="Q58" s="1317"/>
      <c r="R58" s="1316"/>
      <c r="S58" s="1322"/>
      <c r="T58" s="1325" t="s">
        <v>494</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280</v>
      </c>
      <c r="B59" s="1343" t="s">
        <v>281</v>
      </c>
      <c r="C59" s="1314"/>
      <c r="D59" s="1314"/>
      <c r="E59" s="2259"/>
      <c r="F59" s="2258"/>
      <c r="G59" s="1314"/>
      <c r="H59" s="1314"/>
      <c r="I59" s="1314"/>
      <c r="J59" s="1314"/>
      <c r="K59" s="1314"/>
      <c r="L59" s="1339"/>
      <c r="M59" s="1321"/>
      <c r="N59" s="1321"/>
      <c r="P59" s="1316"/>
      <c r="Q59" s="1317"/>
      <c r="R59" s="1316"/>
      <c r="S59" s="1322"/>
      <c r="T59" s="1325" t="s">
        <v>495</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280</v>
      </c>
      <c r="B60" s="1343"/>
      <c r="C60" s="1343"/>
      <c r="D60" s="1343"/>
      <c r="E60" s="2259"/>
      <c r="F60" s="1343"/>
      <c r="G60" s="1343"/>
      <c r="H60" s="1343"/>
      <c r="I60" s="1343"/>
      <c r="J60" s="1343"/>
      <c r="K60" s="1343"/>
      <c r="L60" s="1346"/>
      <c r="M60" s="1321"/>
      <c r="N60" s="1321"/>
      <c r="O60" s="518"/>
      <c r="P60" s="380"/>
      <c r="Q60" s="1344"/>
      <c r="R60" s="380"/>
      <c r="S60" s="1322"/>
      <c r="T60" s="1325" t="s">
        <v>496</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280</v>
      </c>
      <c r="B61" s="1343"/>
      <c r="C61" s="1343"/>
      <c r="D61" s="1343"/>
      <c r="E61" s="2258"/>
      <c r="F61" s="1343"/>
      <c r="G61" s="1343"/>
      <c r="H61" s="1343"/>
      <c r="I61" s="1343"/>
      <c r="J61" s="1343"/>
      <c r="K61" s="1343"/>
      <c r="L61" s="1346"/>
      <c r="M61" s="1321"/>
      <c r="N61" s="1321"/>
      <c r="O61" s="518"/>
      <c r="P61" s="380"/>
      <c r="Q61" s="1344"/>
      <c r="R61" s="380"/>
      <c r="S61" s="1322"/>
      <c r="T61" s="1325" t="s">
        <v>496</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528</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D72C8-6B08-AF1C-D293-9BA21E5E58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206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477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561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562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563</v>
      </c>
      <c r="U5" s="300"/>
      <c r="V5" s="2350"/>
      <c r="W5" s="2351"/>
      <c r="X5" s="2351"/>
      <c r="Y5" s="2351"/>
      <c r="Z5" s="2351"/>
      <c r="AA5" s="2351"/>
      <c r="AB5" s="2352"/>
      <c r="AC5" s="2353"/>
      <c r="AD5" s="2354"/>
      <c r="AE5" s="2354"/>
      <c r="AF5" s="2354"/>
      <c r="AG5" s="2354"/>
      <c r="AH5" s="2354"/>
      <c r="AI5" s="2354"/>
      <c r="AJ5" s="2355"/>
      <c r="AK5" s="1258" t="s">
        <v>564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486</v>
      </c>
      <c r="P6" s="2257"/>
      <c r="Q6" s="2257">
        <v>1</v>
      </c>
      <c r="R6" s="357"/>
      <c r="S6" s="1425">
        <f>$J6</f>
      </c>
      <c r="T6" s="286" t="s">
        <v>487</v>
      </c>
      <c r="U6" s="300"/>
      <c r="V6" s="2245"/>
      <c r="W6" s="2246"/>
      <c r="X6" s="2246"/>
      <c r="Y6" s="2246"/>
      <c r="Z6" s="2246"/>
      <c r="AA6" s="2246"/>
      <c r="AB6" s="2247"/>
      <c r="AC6" s="2245"/>
      <c r="AD6" s="2246"/>
      <c r="AE6" s="2246"/>
      <c r="AF6" s="2246"/>
      <c r="AG6" s="2246"/>
      <c r="AH6" s="2246"/>
      <c r="AI6" s="2246"/>
      <c r="AJ6" s="2247"/>
      <c r="AK6" s="1307" t="s">
        <v>565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367"/>
      <c r="X9" s="367"/>
      <c r="Y9" s="367"/>
      <c r="Z9" s="367"/>
      <c r="AA9" s="367"/>
      <c r="AB9" s="367"/>
      <c r="AC9" s="367"/>
      <c r="AD9" s="367"/>
      <c r="AE9" s="367"/>
      <c r="AF9" s="367"/>
      <c r="AG9" s="367"/>
      <c r="AH9" s="367"/>
      <c r="AI9" s="367"/>
      <c r="AJ9" s="367"/>
      <c r="AK9" s="1258" t="s">
        <v>567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492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497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498</v>
      </c>
      <c r="P20" s="1362"/>
      <c r="Q20" s="1442"/>
      <c r="R20" s="1442"/>
      <c r="S20" s="729"/>
      <c r="T20" s="1160" t="s">
        <v>499</v>
      </c>
      <c r="Z20" s="186" t="s">
        <v>500</v>
      </c>
      <c r="AB20" s="186" t="s">
        <v>501</v>
      </c>
      <c r="AC20" s="1160" t="s">
        <v>499</v>
      </c>
      <c r="AG20" s="186" t="s">
        <v>502</v>
      </c>
      <c r="AI20" s="186" t="s">
        <v>501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507</v>
      </c>
      <c r="AC34" s="326"/>
      <c r="AD34" s="326"/>
      <c r="AE34" s="326"/>
      <c r="AF34" s="326"/>
      <c r="AG34" s="326"/>
      <c r="AH34" s="326"/>
      <c r="AI34" s="278" t="s">
        <v>507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t="s">
        <v>381</v>
      </c>
      <c r="AQ36" s="1155">
        <v>14</v>
      </c>
    </row>
    <row customHeight="1" ht="14.699999999999998">
      <c r="Q37" s="376"/>
      <c r="R37" s="376"/>
      <c r="S37" s="2273" t="s">
        <v>88</v>
      </c>
      <c r="T37" s="2209" t="s">
        <v>508</v>
      </c>
      <c r="U37" s="301"/>
      <c r="V37" s="2274" t="s">
        <v>509</v>
      </c>
      <c r="W37" s="2275"/>
      <c r="X37" s="2275"/>
      <c r="Y37" s="2275"/>
      <c r="Z37" s="2275"/>
      <c r="AA37" s="2276"/>
      <c r="AB37" s="2277" t="s">
        <v>510</v>
      </c>
      <c r="AC37" s="2274" t="s">
        <v>509</v>
      </c>
      <c r="AD37" s="2275"/>
      <c r="AE37" s="2275"/>
      <c r="AF37" s="2275"/>
      <c r="AG37" s="2275"/>
      <c r="AH37" s="2276"/>
      <c r="AI37" s="2277" t="s">
        <v>511</v>
      </c>
      <c r="AJ37" s="2280" t="s">
        <v>512</v>
      </c>
      <c r="AK37" s="2127"/>
      <c r="AQ37" s="1155">
        <v>14</v>
      </c>
    </row>
    <row customHeight="1" ht="35.699999999999996">
      <c r="Q38" s="376"/>
      <c r="R38" s="376"/>
      <c r="S38" s="2273"/>
      <c r="T38" s="2209"/>
      <c r="U38" s="1031"/>
      <c r="V38" s="1352" t="s">
        <v>569</v>
      </c>
      <c r="W38" s="2262" t="s">
        <v>515</v>
      </c>
      <c r="X38" s="2263"/>
      <c r="Y38" s="2262" t="s">
        <v>516</v>
      </c>
      <c r="Z38" s="2269"/>
      <c r="AA38" s="2263"/>
      <c r="AB38" s="2278"/>
      <c r="AC38" s="1352" t="s">
        <v>569</v>
      </c>
      <c r="AD38" s="2262" t="s">
        <v>515</v>
      </c>
      <c r="AE38" s="2263"/>
      <c r="AF38" s="2262" t="s">
        <v>516</v>
      </c>
      <c r="AG38" s="2269"/>
      <c r="AH38" s="2263"/>
      <c r="AI38" s="2278"/>
      <c r="AJ38" s="2281"/>
      <c r="AK38" s="2127"/>
      <c r="AQ38" s="1155">
        <v>34</v>
      </c>
    </row>
    <row customHeight="1" ht="35.699999999999996">
      <c r="A39" s="1370"/>
      <c r="B39" s="1370" t="s">
        <v>218</v>
      </c>
      <c r="C39" s="1370" t="s">
        <v>219</v>
      </c>
      <c r="D39" s="1370" t="s">
        <v>220</v>
      </c>
      <c r="E39" s="1364" t="s">
        <v>517</v>
      </c>
      <c r="F39" s="1364" t="s">
        <v>518</v>
      </c>
      <c r="G39" s="1364" t="s">
        <v>519</v>
      </c>
      <c r="H39" s="1364"/>
      <c r="I39" s="1364" t="s">
        <v>570</v>
      </c>
      <c r="J39" s="1364" t="s">
        <v>522</v>
      </c>
      <c r="K39" s="1364" t="s">
        <v>571</v>
      </c>
      <c r="L39" s="1364" t="s">
        <v>498</v>
      </c>
      <c r="Q39" s="376"/>
      <c r="R39" s="376"/>
      <c r="S39" s="2273"/>
      <c r="T39" s="2209"/>
      <c r="U39" s="302"/>
      <c r="V39" s="1352" t="s">
        <v>572</v>
      </c>
      <c r="W39" s="1222" t="s">
        <v>573</v>
      </c>
      <c r="X39" s="1222" t="s">
        <v>574</v>
      </c>
      <c r="Y39" s="1357" t="s">
        <v>526</v>
      </c>
      <c r="Z39" s="2270" t="s">
        <v>527</v>
      </c>
      <c r="AA39" s="2271"/>
      <c r="AB39" s="2279"/>
      <c r="AC39" s="1352" t="s">
        <v>572</v>
      </c>
      <c r="AD39" s="1222" t="s">
        <v>573</v>
      </c>
      <c r="AE39" s="1222" t="s">
        <v>574</v>
      </c>
      <c r="AF39" s="1357" t="s">
        <v>526</v>
      </c>
      <c r="AG39" s="2270" t="s">
        <v>527</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161</v>
      </c>
      <c r="T40" s="1255" t="s">
        <v>104</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306</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206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306</v>
      </c>
      <c r="B42" s="1363" t="s">
        <v>307</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477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478</v>
      </c>
      <c r="AM42" s="500"/>
      <c r="AN42" s="500" t="str">
        <f>IF(T42="","",T42)</f>
        <v>Территория действия тарифа</v>
      </c>
      <c r="AO42" s="500"/>
      <c r="AP42" s="500"/>
      <c r="AQ42" s="1155">
        <v>23</v>
      </c>
    </row>
    <row customHeight="1" ht="24">
      <c r="A43" s="1363" t="s">
        <v>306</v>
      </c>
      <c r="B43" s="1363" t="s">
        <v>307</v>
      </c>
      <c r="C43" s="1363" t="s">
        <v>308</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561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562</v>
      </c>
      <c r="AM43" s="500"/>
      <c r="AN43" s="500" t="str">
        <f>IF(T43="","",T43)</f>
        <v>Наименование централизованной системы холодного водоснабжения</v>
      </c>
      <c r="AO43" s="500"/>
      <c r="AP43" s="500"/>
      <c r="AQ43" s="1155">
        <v>23</v>
      </c>
    </row>
    <row customHeight="1" ht="24">
      <c r="A44" s="1363" t="s">
        <v>306</v>
      </c>
      <c r="B44" s="1363" t="s">
        <v>307</v>
      </c>
      <c r="C44" s="1363" t="s">
        <v>308</v>
      </c>
      <c r="D44" s="1363" t="s">
        <v>575</v>
      </c>
      <c r="E44" s="2259"/>
      <c r="F44" s="2259"/>
      <c r="G44" s="2259"/>
      <c r="H44" s="2259"/>
      <c r="I44" s="2256" t="str">
        <f>S43&amp;".1"</f>
        <v>...1</v>
      </c>
      <c r="J44" s="1363"/>
      <c r="K44" s="1363"/>
      <c r="L44" s="1364"/>
      <c r="P44" s="2257">
        <v>1</v>
      </c>
      <c r="Q44" s="1354"/>
      <c r="R44" s="356"/>
      <c r="S44" s="1358" t="str">
        <f>$I44</f>
        <v>...1</v>
      </c>
      <c r="T44" s="285" t="s">
        <v>563</v>
      </c>
      <c r="U44" s="300"/>
      <c r="V44" s="2350"/>
      <c r="W44" s="2351"/>
      <c r="X44" s="2351"/>
      <c r="Y44" s="2351"/>
      <c r="Z44" s="2351"/>
      <c r="AA44" s="2351"/>
      <c r="AB44" s="2352"/>
      <c r="AC44" s="2353"/>
      <c r="AD44" s="2354"/>
      <c r="AE44" s="2354"/>
      <c r="AF44" s="2354"/>
      <c r="AG44" s="2354"/>
      <c r="AH44" s="2354"/>
      <c r="AI44" s="2354"/>
      <c r="AJ44" s="2355"/>
      <c r="AK44" s="1258" t="s">
        <v>564</v>
      </c>
      <c r="AM44" s="500"/>
      <c r="AN44" s="500" t="str">
        <f>IF(T44="","",T44)</f>
        <v>Наименование признака дифференциации</v>
      </c>
      <c r="AO44" s="500"/>
      <c r="AP44" s="500"/>
      <c r="AQ44" s="1155">
        <v>23</v>
      </c>
    </row>
    <row customHeight="1" ht="24">
      <c r="A45" s="1363" t="s">
        <v>306</v>
      </c>
      <c r="B45" s="1363" t="s">
        <v>307</v>
      </c>
      <c r="C45" s="1363" t="s">
        <v>308</v>
      </c>
      <c r="D45" s="1363" t="s">
        <v>575</v>
      </c>
      <c r="E45" s="2259"/>
      <c r="F45" s="2259"/>
      <c r="G45" s="2259"/>
      <c r="H45" s="2259"/>
      <c r="I45" s="2286"/>
      <c r="J45" s="2256" t="str">
        <f>I44&amp;".1"</f>
        <v>...1.1</v>
      </c>
      <c r="K45" s="1363"/>
      <c r="L45" s="1364" t="s">
        <v>486</v>
      </c>
      <c r="P45" s="2257"/>
      <c r="Q45" s="2257">
        <v>1</v>
      </c>
      <c r="R45" s="357"/>
      <c r="S45" s="1358" t="str">
        <f>$J45</f>
        <v>...1.1</v>
      </c>
      <c r="T45" s="286" t="s">
        <v>487</v>
      </c>
      <c r="U45" s="300"/>
      <c r="V45" s="2245"/>
      <c r="W45" s="2246"/>
      <c r="X45" s="2246"/>
      <c r="Y45" s="2246"/>
      <c r="Z45" s="2246"/>
      <c r="AA45" s="2246"/>
      <c r="AB45" s="2247"/>
      <c r="AC45" s="2245"/>
      <c r="AD45" s="2246"/>
      <c r="AE45" s="2246"/>
      <c r="AF45" s="2246"/>
      <c r="AG45" s="2246"/>
      <c r="AH45" s="2246"/>
      <c r="AI45" s="2246"/>
      <c r="AJ45" s="2247"/>
      <c r="AK45" s="1307" t="s">
        <v>565</v>
      </c>
      <c r="AM45" s="500"/>
      <c r="AN45" s="500" t="str">
        <f>IF(T45="","",T45)</f>
        <v>Группа потребителей</v>
      </c>
      <c r="AO45" s="500"/>
      <c r="AP45" s="500"/>
      <c r="AQ45" s="1155">
        <v>23</v>
      </c>
    </row>
    <row customHeight="1" ht="24">
      <c r="A46" s="1363" t="s">
        <v>306</v>
      </c>
      <c r="B46" s="1363" t="s">
        <v>307</v>
      </c>
      <c r="C46" s="1363" t="s">
        <v>308</v>
      </c>
      <c r="D46" s="1363" t="s">
        <v>575</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306</v>
      </c>
      <c r="B47" s="1363" t="s">
        <v>307</v>
      </c>
      <c r="C47" s="1363" t="s">
        <v>308</v>
      </c>
      <c r="D47" s="1363" t="s">
        <v>575</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306</v>
      </c>
      <c r="B48" s="1363" t="s">
        <v>307</v>
      </c>
      <c r="C48" s="1363" t="s">
        <v>308</v>
      </c>
      <c r="D48" s="1363" t="s">
        <v>575</v>
      </c>
      <c r="E48" s="2259"/>
      <c r="F48" s="2259"/>
      <c r="G48" s="2259"/>
      <c r="H48" s="2259"/>
      <c r="I48" s="2286"/>
      <c r="J48" s="2256"/>
      <c r="K48" s="1363"/>
      <c r="L48" s="1364"/>
      <c r="P48" s="2257"/>
      <c r="Q48" s="2257"/>
      <c r="R48" s="356"/>
      <c r="S48" s="1278"/>
      <c r="T48" s="287" t="s">
        <v>566</v>
      </c>
      <c r="U48" s="367"/>
      <c r="V48" s="367"/>
      <c r="W48" s="367"/>
      <c r="X48" s="367"/>
      <c r="Y48" s="367"/>
      <c r="Z48" s="367"/>
      <c r="AA48" s="367"/>
      <c r="AB48" s="367"/>
      <c r="AC48" s="367"/>
      <c r="AD48" s="367"/>
      <c r="AE48" s="367"/>
      <c r="AF48" s="367"/>
      <c r="AG48" s="367"/>
      <c r="AH48" s="367"/>
      <c r="AI48" s="367"/>
      <c r="AJ48" s="367"/>
      <c r="AK48" s="1258" t="s">
        <v>567</v>
      </c>
      <c r="AM48" s="500"/>
      <c r="AN48" s="500" t="str">
        <f>IF(T48="","",T48)</f>
        <v>Добавить значение признака дифференциации</v>
      </c>
      <c r="AO48" s="500"/>
      <c r="AP48" s="500"/>
      <c r="AQ48" s="1155">
        <v>20</v>
      </c>
    </row>
    <row customHeight="1" ht="22.049999999999997">
      <c r="A49" s="1363" t="s">
        <v>306</v>
      </c>
      <c r="B49" s="1363" t="s">
        <v>307</v>
      </c>
      <c r="C49" s="1363" t="s">
        <v>308</v>
      </c>
      <c r="D49" s="1363" t="s">
        <v>575</v>
      </c>
      <c r="E49" s="2259"/>
      <c r="F49" s="2259"/>
      <c r="G49" s="2259"/>
      <c r="H49" s="2259"/>
      <c r="I49" s="2256"/>
      <c r="J49" s="1363"/>
      <c r="K49" s="1363"/>
      <c r="L49" s="1364"/>
      <c r="P49" s="2257"/>
      <c r="Q49" s="1354"/>
      <c r="R49" s="356"/>
      <c r="S49" s="1278"/>
      <c r="T49" s="365" t="s">
        <v>492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306</v>
      </c>
      <c r="B50" s="1363" t="s">
        <v>307</v>
      </c>
      <c r="C50" s="1363" t="s">
        <v>308</v>
      </c>
      <c r="D50" s="1363" t="s">
        <v>575</v>
      </c>
      <c r="E50" s="2259"/>
      <c r="F50" s="2259"/>
      <c r="G50" s="2259"/>
      <c r="H50" s="2258"/>
      <c r="I50" s="1363"/>
      <c r="J50" s="1363"/>
      <c r="K50" s="1363"/>
      <c r="L50" s="1364"/>
      <c r="M50" s="1365"/>
      <c r="N50" s="1365"/>
      <c r="O50" s="537"/>
      <c r="P50" s="360"/>
      <c r="Q50" s="375"/>
      <c r="R50" s="355"/>
      <c r="S50" s="1278"/>
      <c r="T50" s="372" t="s">
        <v>568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306</v>
      </c>
      <c r="B51" s="1343" t="s">
        <v>307</v>
      </c>
      <c r="C51" s="1314"/>
      <c r="D51" s="1314"/>
      <c r="E51" s="2259"/>
      <c r="F51" s="2258"/>
      <c r="G51" s="1314"/>
      <c r="H51" s="1314"/>
      <c r="I51" s="1314"/>
      <c r="J51" s="1314"/>
      <c r="K51" s="1314"/>
      <c r="L51" s="1426"/>
      <c r="M51" s="1321"/>
      <c r="N51" s="1321"/>
      <c r="P51" s="1316"/>
      <c r="Q51" s="1317"/>
      <c r="R51" s="1316"/>
      <c r="S51" s="1322"/>
      <c r="T51" s="1325" t="s">
        <v>495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306</v>
      </c>
      <c r="B52" s="1343"/>
      <c r="C52" s="1343"/>
      <c r="D52" s="1343"/>
      <c r="E52" s="2258"/>
      <c r="F52" s="1343"/>
      <c r="G52" s="1343"/>
      <c r="H52" s="1343"/>
      <c r="I52" s="1343"/>
      <c r="J52" s="1343"/>
      <c r="K52" s="1343"/>
      <c r="L52" s="1346"/>
      <c r="M52" s="1321"/>
      <c r="N52" s="1321"/>
      <c r="O52" s="518"/>
      <c r="P52" s="380"/>
      <c r="Q52" s="1344"/>
      <c r="R52" s="380"/>
      <c r="S52" s="1322"/>
      <c r="T52" s="1325" t="s">
        <v>496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528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C3EEF8-6778-9B5A-8D8F-674A1E7A817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206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561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562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563</v>
      </c>
      <c r="U5" s="300"/>
      <c r="V5" s="2350"/>
      <c r="W5" s="2351"/>
      <c r="X5" s="2351"/>
      <c r="Y5" s="2351"/>
      <c r="Z5" s="2351"/>
      <c r="AA5" s="2351"/>
      <c r="AB5" s="2352"/>
      <c r="AC5" s="2353"/>
      <c r="AD5" s="2354"/>
      <c r="AE5" s="2354"/>
      <c r="AF5" s="2354"/>
      <c r="AG5" s="2354"/>
      <c r="AH5" s="2354"/>
      <c r="AI5" s="2354"/>
      <c r="AJ5" s="2355"/>
      <c r="AK5" s="1258" t="s">
        <v>564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486</v>
      </c>
      <c r="P6" s="2257"/>
      <c r="Q6" s="2257">
        <v>1</v>
      </c>
      <c r="R6" s="357"/>
      <c r="S6" s="1457">
        <f>$J6</f>
      </c>
      <c r="T6" s="286" t="s">
        <v>487</v>
      </c>
      <c r="U6" s="300"/>
      <c r="V6" s="2245"/>
      <c r="W6" s="2246"/>
      <c r="X6" s="2246"/>
      <c r="Y6" s="2246"/>
      <c r="Z6" s="2246"/>
      <c r="AA6" s="2246"/>
      <c r="AB6" s="2247"/>
      <c r="AC6" s="2245"/>
      <c r="AD6" s="2246"/>
      <c r="AE6" s="2246"/>
      <c r="AF6" s="2246"/>
      <c r="AG6" s="2246"/>
      <c r="AH6" s="2246"/>
      <c r="AI6" s="2246"/>
      <c r="AJ6" s="2247"/>
      <c r="AK6" s="1307" t="s">
        <v>565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367"/>
      <c r="X9" s="367"/>
      <c r="Y9" s="367"/>
      <c r="Z9" s="367"/>
      <c r="AA9" s="367"/>
      <c r="AB9" s="367"/>
      <c r="AC9" s="367"/>
      <c r="AD9" s="367"/>
      <c r="AE9" s="367"/>
      <c r="AF9" s="367"/>
      <c r="AG9" s="367"/>
      <c r="AH9" s="367"/>
      <c r="AI9" s="367"/>
      <c r="AJ9" s="367"/>
      <c r="AK9" s="1258" t="s">
        <v>567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492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498</v>
      </c>
      <c r="P20" s="1362"/>
      <c r="Q20" s="1442"/>
      <c r="R20" s="1442"/>
      <c r="S20" s="729"/>
      <c r="T20" s="1160" t="s">
        <v>499</v>
      </c>
      <c r="Z20" s="186" t="s">
        <v>500</v>
      </c>
      <c r="AB20" s="186" t="s">
        <v>501</v>
      </c>
      <c r="AC20" s="1160" t="s">
        <v>499</v>
      </c>
      <c r="AG20" s="186" t="s">
        <v>502</v>
      </c>
      <c r="AI20" s="186" t="s">
        <v>501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507</v>
      </c>
      <c r="AC34" s="326"/>
      <c r="AD34" s="326"/>
      <c r="AE34" s="326"/>
      <c r="AF34" s="326"/>
      <c r="AG34" s="326"/>
      <c r="AH34" s="326"/>
      <c r="AI34" s="278" t="s">
        <v>507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t="s">
        <v>381</v>
      </c>
      <c r="AQ36" s="1155">
        <v>14</v>
      </c>
    </row>
    <row customHeight="1" ht="14.699999999999998">
      <c r="Q37" s="376"/>
      <c r="R37" s="376"/>
      <c r="S37" s="2273" t="s">
        <v>88</v>
      </c>
      <c r="T37" s="2209" t="s">
        <v>508</v>
      </c>
      <c r="U37" s="301"/>
      <c r="V37" s="2274" t="s">
        <v>509</v>
      </c>
      <c r="W37" s="2275"/>
      <c r="X37" s="2275"/>
      <c r="Y37" s="2275"/>
      <c r="Z37" s="2275"/>
      <c r="AA37" s="2276"/>
      <c r="AB37" s="2277" t="s">
        <v>510</v>
      </c>
      <c r="AC37" s="2274" t="s">
        <v>509</v>
      </c>
      <c r="AD37" s="2275"/>
      <c r="AE37" s="2275"/>
      <c r="AF37" s="2275"/>
      <c r="AG37" s="2275"/>
      <c r="AH37" s="2276"/>
      <c r="AI37" s="2277" t="s">
        <v>511</v>
      </c>
      <c r="AJ37" s="2280" t="s">
        <v>512</v>
      </c>
      <c r="AK37" s="2127"/>
      <c r="AQ37" s="1155">
        <v>14</v>
      </c>
    </row>
    <row customHeight="1" ht="35.699999999999996">
      <c r="Q38" s="376"/>
      <c r="R38" s="376"/>
      <c r="S38" s="2273"/>
      <c r="T38" s="2209"/>
      <c r="U38" s="1031"/>
      <c r="V38" s="1452" t="s">
        <v>569</v>
      </c>
      <c r="W38" s="2262" t="s">
        <v>515</v>
      </c>
      <c r="X38" s="2263"/>
      <c r="Y38" s="2262" t="s">
        <v>516</v>
      </c>
      <c r="Z38" s="2269"/>
      <c r="AA38" s="2263"/>
      <c r="AB38" s="2278"/>
      <c r="AC38" s="1452" t="s">
        <v>569</v>
      </c>
      <c r="AD38" s="2262" t="s">
        <v>515</v>
      </c>
      <c r="AE38" s="2263"/>
      <c r="AF38" s="2262" t="s">
        <v>516</v>
      </c>
      <c r="AG38" s="2269"/>
      <c r="AH38" s="2263"/>
      <c r="AI38" s="2278"/>
      <c r="AJ38" s="2281"/>
      <c r="AK38" s="2127"/>
      <c r="AQ38" s="1155">
        <v>34</v>
      </c>
    </row>
    <row customHeight="1" ht="35.699999999999996">
      <c r="A39" s="1370"/>
      <c r="B39" s="1370" t="s">
        <v>218</v>
      </c>
      <c r="C39" s="1370" t="s">
        <v>219</v>
      </c>
      <c r="D39" s="1370" t="s">
        <v>220</v>
      </c>
      <c r="E39" s="1364" t="s">
        <v>517</v>
      </c>
      <c r="F39" s="1364" t="s">
        <v>518</v>
      </c>
      <c r="G39" s="1364" t="s">
        <v>519</v>
      </c>
      <c r="H39" s="1364"/>
      <c r="I39" s="1364" t="s">
        <v>570</v>
      </c>
      <c r="J39" s="1364" t="s">
        <v>522</v>
      </c>
      <c r="K39" s="1364" t="s">
        <v>571</v>
      </c>
      <c r="L39" s="1364" t="s">
        <v>498</v>
      </c>
      <c r="Q39" s="376"/>
      <c r="R39" s="376"/>
      <c r="S39" s="2273"/>
      <c r="T39" s="2209"/>
      <c r="U39" s="302"/>
      <c r="V39" s="1452" t="s">
        <v>572</v>
      </c>
      <c r="W39" s="1222" t="s">
        <v>573</v>
      </c>
      <c r="X39" s="1222" t="s">
        <v>574</v>
      </c>
      <c r="Y39" s="1455" t="s">
        <v>526</v>
      </c>
      <c r="Z39" s="2270" t="s">
        <v>527</v>
      </c>
      <c r="AA39" s="2271"/>
      <c r="AB39" s="2279"/>
      <c r="AC39" s="1452" t="s">
        <v>572</v>
      </c>
      <c r="AD39" s="1222" t="s">
        <v>573</v>
      </c>
      <c r="AE39" s="1222" t="s">
        <v>574</v>
      </c>
      <c r="AF39" s="1455" t="s">
        <v>526</v>
      </c>
      <c r="AG39" s="2270" t="s">
        <v>527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161</v>
      </c>
      <c r="T40" s="1255" t="s">
        <v>104</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311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206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311</v>
      </c>
      <c r="B42" s="1363" t="s">
        <v>312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478</v>
      </c>
      <c r="AM42" s="500"/>
      <c r="AN42" s="500" t="str">
        <f>IF(T42="","",T42)</f>
        <v>Территория действия тарифа</v>
      </c>
      <c r="AO42" s="500"/>
      <c r="AP42" s="500"/>
      <c r="AQ42" s="1155">
        <v>23</v>
      </c>
    </row>
    <row customHeight="1" ht="24">
      <c r="A43" s="1363" t="s">
        <v>311</v>
      </c>
      <c r="B43" s="1363" t="s">
        <v>312</v>
      </c>
      <c r="C43" s="1363" t="s">
        <v>313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561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562</v>
      </c>
      <c r="AM43" s="500"/>
      <c r="AN43" s="500" t="str">
        <f>IF(T43="","",T43)</f>
        <v>Наименование централизованной системы холодного водоснабжения</v>
      </c>
      <c r="AO43" s="500"/>
      <c r="AP43" s="500"/>
      <c r="AQ43" s="1155">
        <v>23</v>
      </c>
    </row>
    <row customHeight="1" ht="24">
      <c r="A44" s="1363" t="s">
        <v>311</v>
      </c>
      <c r="B44" s="1363" t="s">
        <v>312</v>
      </c>
      <c r="C44" s="1363" t="s">
        <v>313</v>
      </c>
      <c r="D44" s="1363" t="s">
        <v>576</v>
      </c>
      <c r="E44" s="2259"/>
      <c r="F44" s="2259"/>
      <c r="G44" s="2259"/>
      <c r="H44" s="2259"/>
      <c r="I44" s="2256" t="str">
        <f>S43&amp;".1"</f>
        <v>...1</v>
      </c>
      <c r="J44" s="1363"/>
      <c r="K44" s="1363"/>
      <c r="L44" s="1364"/>
      <c r="P44" s="2257">
        <v>1</v>
      </c>
      <c r="Q44" s="1450"/>
      <c r="R44" s="356"/>
      <c r="S44" s="1457" t="str">
        <f>$I44</f>
        <v>...1</v>
      </c>
      <c r="T44" s="285" t="s">
        <v>563</v>
      </c>
      <c r="U44" s="300"/>
      <c r="V44" s="2350"/>
      <c r="W44" s="2351"/>
      <c r="X44" s="2351"/>
      <c r="Y44" s="2351"/>
      <c r="Z44" s="2351"/>
      <c r="AA44" s="2351"/>
      <c r="AB44" s="2352"/>
      <c r="AC44" s="2353"/>
      <c r="AD44" s="2354"/>
      <c r="AE44" s="2354"/>
      <c r="AF44" s="2354"/>
      <c r="AG44" s="2354"/>
      <c r="AH44" s="2354"/>
      <c r="AI44" s="2354"/>
      <c r="AJ44" s="2355"/>
      <c r="AK44" s="1258" t="s">
        <v>564</v>
      </c>
      <c r="AM44" s="500"/>
      <c r="AN44" s="500" t="str">
        <f>IF(T44="","",T44)</f>
        <v>Наименование признака дифференциации</v>
      </c>
      <c r="AO44" s="500"/>
      <c r="AP44" s="500"/>
      <c r="AQ44" s="1155">
        <v>23</v>
      </c>
    </row>
    <row customHeight="1" ht="24">
      <c r="A45" s="1363" t="s">
        <v>311</v>
      </c>
      <c r="B45" s="1363" t="s">
        <v>312</v>
      </c>
      <c r="C45" s="1363" t="s">
        <v>313</v>
      </c>
      <c r="D45" s="1363" t="s">
        <v>576</v>
      </c>
      <c r="E45" s="2259"/>
      <c r="F45" s="2259"/>
      <c r="G45" s="2259"/>
      <c r="H45" s="2259"/>
      <c r="I45" s="2286"/>
      <c r="J45" s="2256" t="str">
        <f>I44&amp;".1"</f>
        <v>...1.1</v>
      </c>
      <c r="K45" s="1363"/>
      <c r="L45" s="1364" t="s">
        <v>486</v>
      </c>
      <c r="P45" s="2257"/>
      <c r="Q45" s="2257">
        <v>1</v>
      </c>
      <c r="R45" s="357"/>
      <c r="S45" s="1457" t="str">
        <f>$J45</f>
        <v>...1.1</v>
      </c>
      <c r="T45" s="286" t="s">
        <v>487</v>
      </c>
      <c r="U45" s="300"/>
      <c r="V45" s="2245"/>
      <c r="W45" s="2246"/>
      <c r="X45" s="2246"/>
      <c r="Y45" s="2246"/>
      <c r="Z45" s="2246"/>
      <c r="AA45" s="2246"/>
      <c r="AB45" s="2247"/>
      <c r="AC45" s="2245"/>
      <c r="AD45" s="2246"/>
      <c r="AE45" s="2246"/>
      <c r="AF45" s="2246"/>
      <c r="AG45" s="2246"/>
      <c r="AH45" s="2246"/>
      <c r="AI45" s="2246"/>
      <c r="AJ45" s="2247"/>
      <c r="AK45" s="1307" t="s">
        <v>565</v>
      </c>
      <c r="AM45" s="500"/>
      <c r="AN45" s="500" t="str">
        <f>IF(T45="","",T45)</f>
        <v>Группа потребителей</v>
      </c>
      <c r="AO45" s="500"/>
      <c r="AP45" s="500"/>
      <c r="AQ45" s="1155">
        <v>23</v>
      </c>
    </row>
    <row customHeight="1" ht="24">
      <c r="A46" s="1363" t="s">
        <v>311</v>
      </c>
      <c r="B46" s="1363" t="s">
        <v>312</v>
      </c>
      <c r="C46" s="1363" t="s">
        <v>313</v>
      </c>
      <c r="D46" s="1363" t="s">
        <v>576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311</v>
      </c>
      <c r="B47" s="1363" t="s">
        <v>312</v>
      </c>
      <c r="C47" s="1363" t="s">
        <v>313</v>
      </c>
      <c r="D47" s="1363" t="s">
        <v>576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311</v>
      </c>
      <c r="B48" s="1363" t="s">
        <v>312</v>
      </c>
      <c r="C48" s="1363" t="s">
        <v>313</v>
      </c>
      <c r="D48" s="1363" t="s">
        <v>576</v>
      </c>
      <c r="E48" s="2259"/>
      <c r="F48" s="2259"/>
      <c r="G48" s="2259"/>
      <c r="H48" s="2259"/>
      <c r="I48" s="2286"/>
      <c r="J48" s="2256"/>
      <c r="K48" s="1363"/>
      <c r="L48" s="1364"/>
      <c r="P48" s="2257"/>
      <c r="Q48" s="2257"/>
      <c r="R48" s="356"/>
      <c r="S48" s="1278"/>
      <c r="T48" s="287" t="s">
        <v>566</v>
      </c>
      <c r="U48" s="367"/>
      <c r="V48" s="367"/>
      <c r="W48" s="367"/>
      <c r="X48" s="367"/>
      <c r="Y48" s="367"/>
      <c r="Z48" s="367"/>
      <c r="AA48" s="367"/>
      <c r="AB48" s="367"/>
      <c r="AC48" s="367"/>
      <c r="AD48" s="367"/>
      <c r="AE48" s="367"/>
      <c r="AF48" s="367"/>
      <c r="AG48" s="367"/>
      <c r="AH48" s="367"/>
      <c r="AI48" s="367"/>
      <c r="AJ48" s="367"/>
      <c r="AK48" s="1258" t="s">
        <v>567</v>
      </c>
      <c r="AM48" s="500"/>
      <c r="AN48" s="500" t="str">
        <f>IF(T48="","",T48)</f>
        <v>Добавить значение признака дифференциации</v>
      </c>
      <c r="AO48" s="500"/>
      <c r="AP48" s="500"/>
      <c r="AQ48" s="1155">
        <v>20</v>
      </c>
    </row>
    <row customHeight="1" ht="22.049999999999997">
      <c r="A49" s="1363" t="s">
        <v>311</v>
      </c>
      <c r="B49" s="1363" t="s">
        <v>312</v>
      </c>
      <c r="C49" s="1363" t="s">
        <v>313</v>
      </c>
      <c r="D49" s="1363" t="s">
        <v>576</v>
      </c>
      <c r="E49" s="2259"/>
      <c r="F49" s="2259"/>
      <c r="G49" s="2259"/>
      <c r="H49" s="2259"/>
      <c r="I49" s="2256"/>
      <c r="J49" s="1363"/>
      <c r="K49" s="1363"/>
      <c r="L49" s="1364"/>
      <c r="P49" s="2257"/>
      <c r="Q49" s="1450"/>
      <c r="R49" s="356"/>
      <c r="S49" s="1278"/>
      <c r="T49" s="365" t="s">
        <v>492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311</v>
      </c>
      <c r="B50" s="1363" t="s">
        <v>312</v>
      </c>
      <c r="C50" s="1363" t="s">
        <v>313</v>
      </c>
      <c r="D50" s="1363" t="s">
        <v>576</v>
      </c>
      <c r="E50" s="2259"/>
      <c r="F50" s="2259"/>
      <c r="G50" s="2259"/>
      <c r="H50" s="2258"/>
      <c r="I50" s="1363"/>
      <c r="J50" s="1363"/>
      <c r="K50" s="1363"/>
      <c r="L50" s="1364"/>
      <c r="M50" s="1365"/>
      <c r="N50" s="1365"/>
      <c r="O50" s="537"/>
      <c r="P50" s="360"/>
      <c r="Q50" s="375"/>
      <c r="R50" s="355"/>
      <c r="S50" s="1278"/>
      <c r="T50" s="372" t="s">
        <v>568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311</v>
      </c>
      <c r="B51" s="1343" t="s">
        <v>312</v>
      </c>
      <c r="C51" s="1314"/>
      <c r="D51" s="1314"/>
      <c r="E51" s="2259"/>
      <c r="F51" s="2258"/>
      <c r="G51" s="1314"/>
      <c r="H51" s="1314"/>
      <c r="I51" s="1314"/>
      <c r="J51" s="1314"/>
      <c r="K51" s="1314"/>
      <c r="L51" s="1458"/>
      <c r="M51" s="1321"/>
      <c r="N51" s="1321"/>
      <c r="P51" s="1316"/>
      <c r="Q51" s="1317"/>
      <c r="R51" s="1316"/>
      <c r="S51" s="1322"/>
      <c r="T51" s="1325" t="s">
        <v>495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311</v>
      </c>
      <c r="B52" s="1343"/>
      <c r="C52" s="1343"/>
      <c r="D52" s="1343"/>
      <c r="E52" s="2258"/>
      <c r="F52" s="1343"/>
      <c r="G52" s="1343"/>
      <c r="H52" s="1343"/>
      <c r="I52" s="1343"/>
      <c r="J52" s="1343"/>
      <c r="K52" s="1343"/>
      <c r="L52" s="1346"/>
      <c r="M52" s="1321"/>
      <c r="N52" s="1321"/>
      <c r="O52" s="518"/>
      <c r="P52" s="380"/>
      <c r="Q52" s="1344"/>
      <c r="R52" s="380"/>
      <c r="S52" s="1322"/>
      <c r="T52" s="1325" t="s">
        <v>496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B41CF1-BFA8-737D-D648-955844D7CE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206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561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562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563</v>
      </c>
      <c r="U5" s="300"/>
      <c r="V5" s="2350"/>
      <c r="W5" s="2351"/>
      <c r="X5" s="2351"/>
      <c r="Y5" s="2351"/>
      <c r="Z5" s="2351"/>
      <c r="AA5" s="2351"/>
      <c r="AB5" s="2352"/>
      <c r="AC5" s="2353"/>
      <c r="AD5" s="2354"/>
      <c r="AE5" s="2354"/>
      <c r="AF5" s="2354"/>
      <c r="AG5" s="2354"/>
      <c r="AH5" s="2354"/>
      <c r="AI5" s="2354"/>
      <c r="AJ5" s="2355"/>
      <c r="AK5" s="1258" t="s">
        <v>564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486</v>
      </c>
      <c r="P6" s="2257"/>
      <c r="Q6" s="2257">
        <v>1</v>
      </c>
      <c r="R6" s="357"/>
      <c r="S6" s="1457">
        <f>$J6</f>
      </c>
      <c r="T6" s="286" t="s">
        <v>487</v>
      </c>
      <c r="U6" s="300"/>
      <c r="V6" s="2245"/>
      <c r="W6" s="2246"/>
      <c r="X6" s="2246"/>
      <c r="Y6" s="2246"/>
      <c r="Z6" s="2246"/>
      <c r="AA6" s="2246"/>
      <c r="AB6" s="2247"/>
      <c r="AC6" s="2245"/>
      <c r="AD6" s="2246"/>
      <c r="AE6" s="2246"/>
      <c r="AF6" s="2246"/>
      <c r="AG6" s="2246"/>
      <c r="AH6" s="2246"/>
      <c r="AI6" s="2246"/>
      <c r="AJ6" s="2247"/>
      <c r="AK6" s="1307" t="s">
        <v>565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367"/>
      <c r="X9" s="367"/>
      <c r="Y9" s="367"/>
      <c r="Z9" s="367"/>
      <c r="AA9" s="367"/>
      <c r="AB9" s="367"/>
      <c r="AC9" s="367"/>
      <c r="AD9" s="367"/>
      <c r="AE9" s="367"/>
      <c r="AF9" s="367"/>
      <c r="AG9" s="367"/>
      <c r="AH9" s="367"/>
      <c r="AI9" s="367"/>
      <c r="AJ9" s="367"/>
      <c r="AK9" s="1258" t="s">
        <v>567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492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498</v>
      </c>
      <c r="P20" s="1362"/>
      <c r="Q20" s="1442"/>
      <c r="R20" s="1442"/>
      <c r="S20" s="729"/>
      <c r="T20" s="1160" t="s">
        <v>499</v>
      </c>
      <c r="Z20" s="186" t="s">
        <v>500</v>
      </c>
      <c r="AB20" s="186" t="s">
        <v>501</v>
      </c>
      <c r="AC20" s="1160" t="s">
        <v>499</v>
      </c>
      <c r="AG20" s="186" t="s">
        <v>502</v>
      </c>
      <c r="AI20" s="186" t="s">
        <v>501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507</v>
      </c>
      <c r="AC34" s="326"/>
      <c r="AD34" s="326"/>
      <c r="AE34" s="326"/>
      <c r="AF34" s="326"/>
      <c r="AG34" s="326"/>
      <c r="AH34" s="326"/>
      <c r="AI34" s="278" t="s">
        <v>507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t="s">
        <v>381</v>
      </c>
      <c r="AQ36" s="1155">
        <v>14</v>
      </c>
    </row>
    <row customHeight="1" ht="14.699999999999998">
      <c r="Q37" s="376"/>
      <c r="R37" s="376"/>
      <c r="S37" s="2273" t="s">
        <v>88</v>
      </c>
      <c r="T37" s="2209" t="s">
        <v>508</v>
      </c>
      <c r="U37" s="301"/>
      <c r="V37" s="2274" t="s">
        <v>509</v>
      </c>
      <c r="W37" s="2275"/>
      <c r="X37" s="2275"/>
      <c r="Y37" s="2275"/>
      <c r="Z37" s="2275"/>
      <c r="AA37" s="2276"/>
      <c r="AB37" s="2277" t="s">
        <v>510</v>
      </c>
      <c r="AC37" s="2274" t="s">
        <v>509</v>
      </c>
      <c r="AD37" s="2275"/>
      <c r="AE37" s="2275"/>
      <c r="AF37" s="2275"/>
      <c r="AG37" s="2275"/>
      <c r="AH37" s="2276"/>
      <c r="AI37" s="2277" t="s">
        <v>511</v>
      </c>
      <c r="AJ37" s="2280" t="s">
        <v>512</v>
      </c>
      <c r="AK37" s="2127"/>
      <c r="AQ37" s="1155">
        <v>14</v>
      </c>
    </row>
    <row customHeight="1" ht="35.699999999999996">
      <c r="Q38" s="376"/>
      <c r="R38" s="376"/>
      <c r="S38" s="2273"/>
      <c r="T38" s="2209"/>
      <c r="U38" s="1031"/>
      <c r="V38" s="1452" t="s">
        <v>569</v>
      </c>
      <c r="W38" s="2262" t="s">
        <v>515</v>
      </c>
      <c r="X38" s="2263"/>
      <c r="Y38" s="2262" t="s">
        <v>516</v>
      </c>
      <c r="Z38" s="2269"/>
      <c r="AA38" s="2263"/>
      <c r="AB38" s="2278"/>
      <c r="AC38" s="1452" t="s">
        <v>569</v>
      </c>
      <c r="AD38" s="2262" t="s">
        <v>515</v>
      </c>
      <c r="AE38" s="2263"/>
      <c r="AF38" s="2262" t="s">
        <v>516</v>
      </c>
      <c r="AG38" s="2269"/>
      <c r="AH38" s="2263"/>
      <c r="AI38" s="2278"/>
      <c r="AJ38" s="2281"/>
      <c r="AK38" s="2127"/>
      <c r="AQ38" s="1155">
        <v>34</v>
      </c>
    </row>
    <row customHeight="1" ht="35.699999999999996">
      <c r="A39" s="1370"/>
      <c r="B39" s="1370" t="s">
        <v>218</v>
      </c>
      <c r="C39" s="1370" t="s">
        <v>219</v>
      </c>
      <c r="D39" s="1370" t="s">
        <v>220</v>
      </c>
      <c r="E39" s="1364" t="s">
        <v>517</v>
      </c>
      <c r="F39" s="1364" t="s">
        <v>518</v>
      </c>
      <c r="G39" s="1364" t="s">
        <v>519</v>
      </c>
      <c r="H39" s="1364"/>
      <c r="I39" s="1364" t="s">
        <v>570</v>
      </c>
      <c r="J39" s="1364" t="s">
        <v>522</v>
      </c>
      <c r="K39" s="1364" t="s">
        <v>571</v>
      </c>
      <c r="L39" s="1364" t="s">
        <v>498</v>
      </c>
      <c r="Q39" s="376"/>
      <c r="R39" s="376"/>
      <c r="S39" s="2273"/>
      <c r="T39" s="2209"/>
      <c r="U39" s="302"/>
      <c r="V39" s="1452" t="s">
        <v>572</v>
      </c>
      <c r="W39" s="1222" t="s">
        <v>573</v>
      </c>
      <c r="X39" s="1222" t="s">
        <v>574</v>
      </c>
      <c r="Y39" s="1455" t="s">
        <v>526</v>
      </c>
      <c r="Z39" s="2270" t="s">
        <v>527</v>
      </c>
      <c r="AA39" s="2271"/>
      <c r="AB39" s="2279"/>
      <c r="AC39" s="1452" t="s">
        <v>572</v>
      </c>
      <c r="AD39" s="1222" t="s">
        <v>573</v>
      </c>
      <c r="AE39" s="1222" t="s">
        <v>574</v>
      </c>
      <c r="AF39" s="1455" t="s">
        <v>526</v>
      </c>
      <c r="AG39" s="2270" t="s">
        <v>527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161</v>
      </c>
      <c r="T40" s="1255" t="s">
        <v>104</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316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206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316</v>
      </c>
      <c r="B42" s="1363" t="s">
        <v>317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478</v>
      </c>
      <c r="AM42" s="500"/>
      <c r="AN42" s="500" t="str">
        <f>IF(T42="","",T42)</f>
        <v>Территория действия тарифа</v>
      </c>
      <c r="AO42" s="500"/>
      <c r="AP42" s="500"/>
      <c r="AQ42" s="1155">
        <v>23</v>
      </c>
    </row>
    <row customHeight="1" ht="24">
      <c r="A43" s="1363" t="s">
        <v>316</v>
      </c>
      <c r="B43" s="1363" t="s">
        <v>317</v>
      </c>
      <c r="C43" s="1363" t="s">
        <v>318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561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562</v>
      </c>
      <c r="AM43" s="500"/>
      <c r="AN43" s="500" t="str">
        <f>IF(T43="","",T43)</f>
        <v>Наименование централизованной системы холодного водоснабжения</v>
      </c>
      <c r="AO43" s="500"/>
      <c r="AP43" s="500"/>
      <c r="AQ43" s="1155">
        <v>23</v>
      </c>
    </row>
    <row customHeight="1" ht="24">
      <c r="A44" s="1363" t="s">
        <v>316</v>
      </c>
      <c r="B44" s="1363" t="s">
        <v>317</v>
      </c>
      <c r="C44" s="1363" t="s">
        <v>318</v>
      </c>
      <c r="D44" s="1363" t="s">
        <v>577</v>
      </c>
      <c r="E44" s="2259"/>
      <c r="F44" s="2259"/>
      <c r="G44" s="2259"/>
      <c r="H44" s="2259"/>
      <c r="I44" s="2256" t="str">
        <f>S43&amp;".1"</f>
        <v>...1</v>
      </c>
      <c r="J44" s="1363"/>
      <c r="K44" s="1363"/>
      <c r="L44" s="1364"/>
      <c r="P44" s="2257">
        <v>1</v>
      </c>
      <c r="Q44" s="1450"/>
      <c r="R44" s="356"/>
      <c r="S44" s="1457" t="str">
        <f>$I44</f>
        <v>...1</v>
      </c>
      <c r="T44" s="285" t="s">
        <v>563</v>
      </c>
      <c r="U44" s="300"/>
      <c r="V44" s="2350"/>
      <c r="W44" s="2351"/>
      <c r="X44" s="2351"/>
      <c r="Y44" s="2351"/>
      <c r="Z44" s="2351"/>
      <c r="AA44" s="2351"/>
      <c r="AB44" s="2352"/>
      <c r="AC44" s="2353"/>
      <c r="AD44" s="2354"/>
      <c r="AE44" s="2354"/>
      <c r="AF44" s="2354"/>
      <c r="AG44" s="2354"/>
      <c r="AH44" s="2354"/>
      <c r="AI44" s="2354"/>
      <c r="AJ44" s="2355"/>
      <c r="AK44" s="1258" t="s">
        <v>564</v>
      </c>
      <c r="AM44" s="500"/>
      <c r="AN44" s="500" t="str">
        <f>IF(T44="","",T44)</f>
        <v>Наименование признака дифференциации</v>
      </c>
      <c r="AO44" s="500"/>
      <c r="AP44" s="500"/>
      <c r="AQ44" s="1155">
        <v>23</v>
      </c>
    </row>
    <row customHeight="1" ht="24">
      <c r="A45" s="1363" t="s">
        <v>316</v>
      </c>
      <c r="B45" s="1363" t="s">
        <v>317</v>
      </c>
      <c r="C45" s="1363" t="s">
        <v>318</v>
      </c>
      <c r="D45" s="1363" t="s">
        <v>577</v>
      </c>
      <c r="E45" s="2259"/>
      <c r="F45" s="2259"/>
      <c r="G45" s="2259"/>
      <c r="H45" s="2259"/>
      <c r="I45" s="2286"/>
      <c r="J45" s="2256" t="str">
        <f>I44&amp;".1"</f>
        <v>...1.1</v>
      </c>
      <c r="K45" s="1363"/>
      <c r="L45" s="1364" t="s">
        <v>486</v>
      </c>
      <c r="P45" s="2257"/>
      <c r="Q45" s="2257">
        <v>1</v>
      </c>
      <c r="R45" s="357"/>
      <c r="S45" s="1457" t="str">
        <f>$J45</f>
        <v>...1.1</v>
      </c>
      <c r="T45" s="286" t="s">
        <v>487</v>
      </c>
      <c r="U45" s="300"/>
      <c r="V45" s="2245"/>
      <c r="W45" s="2246"/>
      <c r="X45" s="2246"/>
      <c r="Y45" s="2246"/>
      <c r="Z45" s="2246"/>
      <c r="AA45" s="2246"/>
      <c r="AB45" s="2247"/>
      <c r="AC45" s="2245"/>
      <c r="AD45" s="2246"/>
      <c r="AE45" s="2246"/>
      <c r="AF45" s="2246"/>
      <c r="AG45" s="2246"/>
      <c r="AH45" s="2246"/>
      <c r="AI45" s="2246"/>
      <c r="AJ45" s="2247"/>
      <c r="AK45" s="1307" t="s">
        <v>565</v>
      </c>
      <c r="AM45" s="500"/>
      <c r="AN45" s="500" t="str">
        <f>IF(T45="","",T45)</f>
        <v>Группа потребителей</v>
      </c>
      <c r="AO45" s="500"/>
      <c r="AP45" s="500"/>
      <c r="AQ45" s="1155">
        <v>23</v>
      </c>
    </row>
    <row customHeight="1" ht="24">
      <c r="A46" s="1363" t="s">
        <v>316</v>
      </c>
      <c r="B46" s="1363" t="s">
        <v>317</v>
      </c>
      <c r="C46" s="1363" t="s">
        <v>318</v>
      </c>
      <c r="D46" s="1363" t="s">
        <v>577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316</v>
      </c>
      <c r="B47" s="1363" t="s">
        <v>317</v>
      </c>
      <c r="C47" s="1363" t="s">
        <v>318</v>
      </c>
      <c r="D47" s="1363" t="s">
        <v>577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316</v>
      </c>
      <c r="B48" s="1363" t="s">
        <v>317</v>
      </c>
      <c r="C48" s="1363" t="s">
        <v>318</v>
      </c>
      <c r="D48" s="1363" t="s">
        <v>577</v>
      </c>
      <c r="E48" s="2259"/>
      <c r="F48" s="2259"/>
      <c r="G48" s="2259"/>
      <c r="H48" s="2259"/>
      <c r="I48" s="2286"/>
      <c r="J48" s="2256"/>
      <c r="K48" s="1363"/>
      <c r="L48" s="1364"/>
      <c r="P48" s="2257"/>
      <c r="Q48" s="2257"/>
      <c r="R48" s="356"/>
      <c r="S48" s="1278"/>
      <c r="T48" s="287" t="s">
        <v>566</v>
      </c>
      <c r="U48" s="367"/>
      <c r="V48" s="367"/>
      <c r="W48" s="367"/>
      <c r="X48" s="367"/>
      <c r="Y48" s="367"/>
      <c r="Z48" s="367"/>
      <c r="AA48" s="367"/>
      <c r="AB48" s="367"/>
      <c r="AC48" s="367"/>
      <c r="AD48" s="367"/>
      <c r="AE48" s="367"/>
      <c r="AF48" s="367"/>
      <c r="AG48" s="367"/>
      <c r="AH48" s="367"/>
      <c r="AI48" s="367"/>
      <c r="AJ48" s="367"/>
      <c r="AK48" s="1258" t="s">
        <v>567</v>
      </c>
      <c r="AM48" s="500"/>
      <c r="AN48" s="500" t="str">
        <f>IF(T48="","",T48)</f>
        <v>Добавить значение признака дифференциации</v>
      </c>
      <c r="AO48" s="500"/>
      <c r="AP48" s="500"/>
      <c r="AQ48" s="1155">
        <v>20</v>
      </c>
    </row>
    <row customHeight="1" ht="22.049999999999997">
      <c r="A49" s="1363" t="s">
        <v>316</v>
      </c>
      <c r="B49" s="1363" t="s">
        <v>317</v>
      </c>
      <c r="C49" s="1363" t="s">
        <v>318</v>
      </c>
      <c r="D49" s="1363" t="s">
        <v>577</v>
      </c>
      <c r="E49" s="2259"/>
      <c r="F49" s="2259"/>
      <c r="G49" s="2259"/>
      <c r="H49" s="2259"/>
      <c r="I49" s="2256"/>
      <c r="J49" s="1363"/>
      <c r="K49" s="1363"/>
      <c r="L49" s="1364"/>
      <c r="P49" s="2257"/>
      <c r="Q49" s="1450"/>
      <c r="R49" s="356"/>
      <c r="S49" s="1278"/>
      <c r="T49" s="365" t="s">
        <v>492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316</v>
      </c>
      <c r="B50" s="1363" t="s">
        <v>317</v>
      </c>
      <c r="C50" s="1363" t="s">
        <v>318</v>
      </c>
      <c r="D50" s="1363" t="s">
        <v>577</v>
      </c>
      <c r="E50" s="2259"/>
      <c r="F50" s="2259"/>
      <c r="G50" s="2259"/>
      <c r="H50" s="2258"/>
      <c r="I50" s="1363"/>
      <c r="J50" s="1363"/>
      <c r="K50" s="1363"/>
      <c r="L50" s="1364"/>
      <c r="M50" s="1365"/>
      <c r="N50" s="1365"/>
      <c r="O50" s="537"/>
      <c r="P50" s="360"/>
      <c r="Q50" s="375"/>
      <c r="R50" s="355"/>
      <c r="S50" s="1278"/>
      <c r="T50" s="372" t="s">
        <v>568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316</v>
      </c>
      <c r="B51" s="1343" t="s">
        <v>317</v>
      </c>
      <c r="C51" s="1314"/>
      <c r="D51" s="1314"/>
      <c r="E51" s="2259"/>
      <c r="F51" s="2258"/>
      <c r="G51" s="1314"/>
      <c r="H51" s="1314"/>
      <c r="I51" s="1314"/>
      <c r="J51" s="1314"/>
      <c r="K51" s="1314"/>
      <c r="L51" s="1458"/>
      <c r="M51" s="1321"/>
      <c r="N51" s="1321"/>
      <c r="P51" s="1316"/>
      <c r="Q51" s="1317"/>
      <c r="R51" s="1316"/>
      <c r="S51" s="1322"/>
      <c r="T51" s="1325" t="s">
        <v>495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316</v>
      </c>
      <c r="B52" s="1343"/>
      <c r="C52" s="1343"/>
      <c r="D52" s="1343"/>
      <c r="E52" s="2258"/>
      <c r="F52" s="1343"/>
      <c r="G52" s="1343"/>
      <c r="H52" s="1343"/>
      <c r="I52" s="1343"/>
      <c r="J52" s="1343"/>
      <c r="K52" s="1343"/>
      <c r="L52" s="1346"/>
      <c r="M52" s="1321"/>
      <c r="N52" s="1321"/>
      <c r="O52" s="518"/>
      <c r="P52" s="380"/>
      <c r="Q52" s="1344"/>
      <c r="R52" s="380"/>
      <c r="S52" s="1322"/>
      <c r="T52" s="1325" t="s">
        <v>496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61ACE-7DB8-7358-1692-4CAB11B405C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206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477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561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562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563</v>
      </c>
      <c r="U5" s="300"/>
      <c r="V5" s="2350"/>
      <c r="W5" s="2351"/>
      <c r="X5" s="2351"/>
      <c r="Y5" s="2351"/>
      <c r="Z5" s="2351"/>
      <c r="AA5" s="2351"/>
      <c r="AB5" s="2352"/>
      <c r="AC5" s="2353"/>
      <c r="AD5" s="2354"/>
      <c r="AE5" s="2354"/>
      <c r="AF5" s="2354"/>
      <c r="AG5" s="2354"/>
      <c r="AH5" s="2354"/>
      <c r="AI5" s="2354"/>
      <c r="AJ5" s="2355"/>
      <c r="AK5" s="1258" t="s">
        <v>564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486</v>
      </c>
      <c r="P6" s="2257"/>
      <c r="Q6" s="2257">
        <v>1</v>
      </c>
      <c r="R6" s="357"/>
      <c r="S6" s="1457">
        <f>$J6</f>
      </c>
      <c r="T6" s="286" t="s">
        <v>487</v>
      </c>
      <c r="U6" s="300"/>
      <c r="V6" s="2245"/>
      <c r="W6" s="2246"/>
      <c r="X6" s="2246"/>
      <c r="Y6" s="2246"/>
      <c r="Z6" s="2246"/>
      <c r="AA6" s="2246"/>
      <c r="AB6" s="2247"/>
      <c r="AC6" s="2245"/>
      <c r="AD6" s="2246"/>
      <c r="AE6" s="2246"/>
      <c r="AF6" s="2246"/>
      <c r="AG6" s="2246"/>
      <c r="AH6" s="2246"/>
      <c r="AI6" s="2246"/>
      <c r="AJ6" s="2247"/>
      <c r="AK6" s="1307" t="s">
        <v>565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367"/>
      <c r="X9" s="367"/>
      <c r="Y9" s="367"/>
      <c r="Z9" s="367"/>
      <c r="AA9" s="367"/>
      <c r="AB9" s="367"/>
      <c r="AC9" s="367"/>
      <c r="AD9" s="367"/>
      <c r="AE9" s="367"/>
      <c r="AF9" s="367"/>
      <c r="AG9" s="367"/>
      <c r="AH9" s="367"/>
      <c r="AI9" s="367"/>
      <c r="AJ9" s="367"/>
      <c r="AK9" s="1258" t="s">
        <v>567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492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497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498</v>
      </c>
      <c r="P20" s="1362"/>
      <c r="Q20" s="1442"/>
      <c r="R20" s="1442"/>
      <c r="S20" s="729"/>
      <c r="T20" s="1160" t="s">
        <v>499</v>
      </c>
      <c r="Z20" s="186" t="s">
        <v>500</v>
      </c>
      <c r="AB20" s="186" t="s">
        <v>501</v>
      </c>
      <c r="AC20" s="1160" t="s">
        <v>499</v>
      </c>
      <c r="AG20" s="186" t="s">
        <v>502</v>
      </c>
      <c r="AI20" s="186" t="s">
        <v>501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507</v>
      </c>
      <c r="AC34" s="326"/>
      <c r="AD34" s="326"/>
      <c r="AE34" s="326"/>
      <c r="AF34" s="326"/>
      <c r="AG34" s="326"/>
      <c r="AH34" s="326"/>
      <c r="AI34" s="278" t="s">
        <v>507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t="s">
        <v>381</v>
      </c>
      <c r="AQ36" s="1155">
        <v>14</v>
      </c>
    </row>
    <row customHeight="1" ht="14.699999999999998">
      <c r="Q37" s="376"/>
      <c r="R37" s="376"/>
      <c r="S37" s="2273" t="s">
        <v>88</v>
      </c>
      <c r="T37" s="2209" t="s">
        <v>508</v>
      </c>
      <c r="U37" s="301"/>
      <c r="V37" s="2274" t="s">
        <v>509</v>
      </c>
      <c r="W37" s="2275"/>
      <c r="X37" s="2275"/>
      <c r="Y37" s="2275"/>
      <c r="Z37" s="2275"/>
      <c r="AA37" s="2276"/>
      <c r="AB37" s="2277" t="s">
        <v>510</v>
      </c>
      <c r="AC37" s="2274" t="s">
        <v>509</v>
      </c>
      <c r="AD37" s="2275"/>
      <c r="AE37" s="2275"/>
      <c r="AF37" s="2275"/>
      <c r="AG37" s="2275"/>
      <c r="AH37" s="2276"/>
      <c r="AI37" s="2277" t="s">
        <v>511</v>
      </c>
      <c r="AJ37" s="2280" t="s">
        <v>512</v>
      </c>
      <c r="AK37" s="2127"/>
      <c r="AQ37" s="1155">
        <v>14</v>
      </c>
    </row>
    <row customHeight="1" ht="35.699999999999996">
      <c r="Q38" s="376"/>
      <c r="R38" s="376"/>
      <c r="S38" s="2273"/>
      <c r="T38" s="2209"/>
      <c r="U38" s="1031"/>
      <c r="V38" s="1452" t="s">
        <v>569</v>
      </c>
      <c r="W38" s="2262" t="s">
        <v>515</v>
      </c>
      <c r="X38" s="2263"/>
      <c r="Y38" s="2262" t="s">
        <v>516</v>
      </c>
      <c r="Z38" s="2269"/>
      <c r="AA38" s="2263"/>
      <c r="AB38" s="2278"/>
      <c r="AC38" s="1452" t="s">
        <v>569</v>
      </c>
      <c r="AD38" s="2262" t="s">
        <v>515</v>
      </c>
      <c r="AE38" s="2263"/>
      <c r="AF38" s="2262" t="s">
        <v>516</v>
      </c>
      <c r="AG38" s="2269"/>
      <c r="AH38" s="2263"/>
      <c r="AI38" s="2278"/>
      <c r="AJ38" s="2281"/>
      <c r="AK38" s="2127"/>
      <c r="AQ38" s="1155">
        <v>34</v>
      </c>
    </row>
    <row customHeight="1" ht="35.699999999999996">
      <c r="A39" s="1370"/>
      <c r="B39" s="1370" t="s">
        <v>218</v>
      </c>
      <c r="C39" s="1370" t="s">
        <v>219</v>
      </c>
      <c r="D39" s="1370" t="s">
        <v>220</v>
      </c>
      <c r="E39" s="1364" t="s">
        <v>517</v>
      </c>
      <c r="F39" s="1364" t="s">
        <v>518</v>
      </c>
      <c r="G39" s="1364" t="s">
        <v>519</v>
      </c>
      <c r="H39" s="1364"/>
      <c r="I39" s="1364" t="s">
        <v>570</v>
      </c>
      <c r="J39" s="1364" t="s">
        <v>522</v>
      </c>
      <c r="K39" s="1364" t="s">
        <v>571</v>
      </c>
      <c r="L39" s="1364" t="s">
        <v>498</v>
      </c>
      <c r="Q39" s="376"/>
      <c r="R39" s="376"/>
      <c r="S39" s="2273"/>
      <c r="T39" s="2209"/>
      <c r="U39" s="302"/>
      <c r="V39" s="1452" t="s">
        <v>572</v>
      </c>
      <c r="W39" s="1222" t="s">
        <v>573</v>
      </c>
      <c r="X39" s="1222" t="s">
        <v>574</v>
      </c>
      <c r="Y39" s="1455" t="s">
        <v>526</v>
      </c>
      <c r="Z39" s="2270" t="s">
        <v>527</v>
      </c>
      <c r="AA39" s="2271"/>
      <c r="AB39" s="2279"/>
      <c r="AC39" s="1452" t="s">
        <v>572</v>
      </c>
      <c r="AD39" s="1222" t="s">
        <v>573</v>
      </c>
      <c r="AE39" s="1222" t="s">
        <v>574</v>
      </c>
      <c r="AF39" s="1455" t="s">
        <v>526</v>
      </c>
      <c r="AG39" s="2270" t="s">
        <v>527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161</v>
      </c>
      <c r="T40" s="1255" t="s">
        <v>104</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321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206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321</v>
      </c>
      <c r="B42" s="1363" t="s">
        <v>322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477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478</v>
      </c>
      <c r="AM42" s="500"/>
      <c r="AN42" s="500" t="str">
        <f>IF(T42="","",T42)</f>
        <v>Территория действия тарифа</v>
      </c>
      <c r="AO42" s="500"/>
      <c r="AP42" s="500"/>
      <c r="AQ42" s="1155">
        <v>23</v>
      </c>
    </row>
    <row customHeight="1" ht="24">
      <c r="A43" s="1363" t="s">
        <v>321</v>
      </c>
      <c r="B43" s="1363" t="s">
        <v>322</v>
      </c>
      <c r="C43" s="1363" t="s">
        <v>323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561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562</v>
      </c>
      <c r="AM43" s="500"/>
      <c r="AN43" s="500" t="str">
        <f>IF(T43="","",T43)</f>
        <v>Наименование централизованной системы холодного водоснабжения</v>
      </c>
      <c r="AO43" s="500"/>
      <c r="AP43" s="500"/>
      <c r="AQ43" s="1155">
        <v>23</v>
      </c>
    </row>
    <row customHeight="1" ht="24">
      <c r="A44" s="1363" t="s">
        <v>321</v>
      </c>
      <c r="B44" s="1363" t="s">
        <v>322</v>
      </c>
      <c r="C44" s="1363" t="s">
        <v>323</v>
      </c>
      <c r="D44" s="1363" t="s">
        <v>578</v>
      </c>
      <c r="E44" s="2259"/>
      <c r="F44" s="2259"/>
      <c r="G44" s="2259"/>
      <c r="H44" s="2259"/>
      <c r="I44" s="2256" t="str">
        <f>S43&amp;".1"</f>
        <v>...1</v>
      </c>
      <c r="J44" s="1363"/>
      <c r="K44" s="1363"/>
      <c r="L44" s="1364"/>
      <c r="P44" s="2257">
        <v>1</v>
      </c>
      <c r="Q44" s="1450"/>
      <c r="R44" s="356"/>
      <c r="S44" s="1457" t="str">
        <f>$I44</f>
        <v>...1</v>
      </c>
      <c r="T44" s="285" t="s">
        <v>563</v>
      </c>
      <c r="U44" s="300"/>
      <c r="V44" s="2350"/>
      <c r="W44" s="2351"/>
      <c r="X44" s="2351"/>
      <c r="Y44" s="2351"/>
      <c r="Z44" s="2351"/>
      <c r="AA44" s="2351"/>
      <c r="AB44" s="2352"/>
      <c r="AC44" s="2353"/>
      <c r="AD44" s="2354"/>
      <c r="AE44" s="2354"/>
      <c r="AF44" s="2354"/>
      <c r="AG44" s="2354"/>
      <c r="AH44" s="2354"/>
      <c r="AI44" s="2354"/>
      <c r="AJ44" s="2355"/>
      <c r="AK44" s="1258" t="s">
        <v>564</v>
      </c>
      <c r="AM44" s="500"/>
      <c r="AN44" s="500" t="str">
        <f>IF(T44="","",T44)</f>
        <v>Наименование признака дифференциации</v>
      </c>
      <c r="AO44" s="500"/>
      <c r="AP44" s="500"/>
      <c r="AQ44" s="1155">
        <v>23</v>
      </c>
    </row>
    <row customHeight="1" ht="24">
      <c r="A45" s="1363" t="s">
        <v>321</v>
      </c>
      <c r="B45" s="1363" t="s">
        <v>322</v>
      </c>
      <c r="C45" s="1363" t="s">
        <v>323</v>
      </c>
      <c r="D45" s="1363" t="s">
        <v>578</v>
      </c>
      <c r="E45" s="2259"/>
      <c r="F45" s="2259"/>
      <c r="G45" s="2259"/>
      <c r="H45" s="2259"/>
      <c r="I45" s="2286"/>
      <c r="J45" s="2256" t="str">
        <f>I44&amp;".1"</f>
        <v>...1.1</v>
      </c>
      <c r="K45" s="1363"/>
      <c r="L45" s="1364" t="s">
        <v>486</v>
      </c>
      <c r="P45" s="2257"/>
      <c r="Q45" s="2257">
        <v>1</v>
      </c>
      <c r="R45" s="357"/>
      <c r="S45" s="1457" t="str">
        <f>$J45</f>
        <v>...1.1</v>
      </c>
      <c r="T45" s="286" t="s">
        <v>487</v>
      </c>
      <c r="U45" s="300"/>
      <c r="V45" s="2245"/>
      <c r="W45" s="2246"/>
      <c r="X45" s="2246"/>
      <c r="Y45" s="2246"/>
      <c r="Z45" s="2246"/>
      <c r="AA45" s="2246"/>
      <c r="AB45" s="2247"/>
      <c r="AC45" s="2245"/>
      <c r="AD45" s="2246"/>
      <c r="AE45" s="2246"/>
      <c r="AF45" s="2246"/>
      <c r="AG45" s="2246"/>
      <c r="AH45" s="2246"/>
      <c r="AI45" s="2246"/>
      <c r="AJ45" s="2247"/>
      <c r="AK45" s="1307" t="s">
        <v>565</v>
      </c>
      <c r="AM45" s="500"/>
      <c r="AN45" s="500" t="str">
        <f>IF(T45="","",T45)</f>
        <v>Группа потребителей</v>
      </c>
      <c r="AO45" s="500"/>
      <c r="AP45" s="500"/>
      <c r="AQ45" s="1155">
        <v>23</v>
      </c>
    </row>
    <row customHeight="1" ht="24">
      <c r="A46" s="1363" t="s">
        <v>321</v>
      </c>
      <c r="B46" s="1363" t="s">
        <v>322</v>
      </c>
      <c r="C46" s="1363" t="s">
        <v>323</v>
      </c>
      <c r="D46" s="1363" t="s">
        <v>578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321</v>
      </c>
      <c r="B47" s="1363" t="s">
        <v>322</v>
      </c>
      <c r="C47" s="1363" t="s">
        <v>323</v>
      </c>
      <c r="D47" s="1363" t="s">
        <v>578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321</v>
      </c>
      <c r="B48" s="1363" t="s">
        <v>322</v>
      </c>
      <c r="C48" s="1363" t="s">
        <v>323</v>
      </c>
      <c r="D48" s="1363" t="s">
        <v>578</v>
      </c>
      <c r="E48" s="2259"/>
      <c r="F48" s="2259"/>
      <c r="G48" s="2259"/>
      <c r="H48" s="2259"/>
      <c r="I48" s="2286"/>
      <c r="J48" s="2256"/>
      <c r="K48" s="1363"/>
      <c r="L48" s="1364"/>
      <c r="P48" s="2257"/>
      <c r="Q48" s="2257"/>
      <c r="R48" s="356"/>
      <c r="S48" s="1278"/>
      <c r="T48" s="287" t="s">
        <v>566</v>
      </c>
      <c r="U48" s="367"/>
      <c r="V48" s="367"/>
      <c r="W48" s="367"/>
      <c r="X48" s="367"/>
      <c r="Y48" s="367"/>
      <c r="Z48" s="367"/>
      <c r="AA48" s="367"/>
      <c r="AB48" s="367"/>
      <c r="AC48" s="367"/>
      <c r="AD48" s="367"/>
      <c r="AE48" s="367"/>
      <c r="AF48" s="367"/>
      <c r="AG48" s="367"/>
      <c r="AH48" s="367"/>
      <c r="AI48" s="367"/>
      <c r="AJ48" s="367"/>
      <c r="AK48" s="1258" t="s">
        <v>567</v>
      </c>
      <c r="AM48" s="500"/>
      <c r="AN48" s="500" t="str">
        <f>IF(T48="","",T48)</f>
        <v>Добавить значение признака дифференциации</v>
      </c>
      <c r="AO48" s="500"/>
      <c r="AP48" s="500"/>
      <c r="AQ48" s="1155">
        <v>20</v>
      </c>
    </row>
    <row customHeight="1" ht="22.049999999999997">
      <c r="A49" s="1363" t="s">
        <v>321</v>
      </c>
      <c r="B49" s="1363" t="s">
        <v>322</v>
      </c>
      <c r="C49" s="1363" t="s">
        <v>323</v>
      </c>
      <c r="D49" s="1363" t="s">
        <v>578</v>
      </c>
      <c r="E49" s="2259"/>
      <c r="F49" s="2259"/>
      <c r="G49" s="2259"/>
      <c r="H49" s="2259"/>
      <c r="I49" s="2256"/>
      <c r="J49" s="1363"/>
      <c r="K49" s="1363"/>
      <c r="L49" s="1364"/>
      <c r="P49" s="2257"/>
      <c r="Q49" s="1450"/>
      <c r="R49" s="356"/>
      <c r="S49" s="1278"/>
      <c r="T49" s="365" t="s">
        <v>492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321</v>
      </c>
      <c r="B50" s="1363" t="s">
        <v>322</v>
      </c>
      <c r="C50" s="1363" t="s">
        <v>323</v>
      </c>
      <c r="D50" s="1363" t="s">
        <v>578</v>
      </c>
      <c r="E50" s="2259"/>
      <c r="F50" s="2259"/>
      <c r="G50" s="2259"/>
      <c r="H50" s="2258"/>
      <c r="I50" s="1363"/>
      <c r="J50" s="1363"/>
      <c r="K50" s="1363"/>
      <c r="L50" s="1364"/>
      <c r="M50" s="1365"/>
      <c r="N50" s="1365"/>
      <c r="O50" s="537"/>
      <c r="P50" s="360"/>
      <c r="Q50" s="375"/>
      <c r="R50" s="355"/>
      <c r="S50" s="1278"/>
      <c r="T50" s="372" t="s">
        <v>568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321</v>
      </c>
      <c r="B51" s="1343" t="s">
        <v>322</v>
      </c>
      <c r="C51" s="1314"/>
      <c r="D51" s="1314"/>
      <c r="E51" s="2259"/>
      <c r="F51" s="2258"/>
      <c r="G51" s="1314"/>
      <c r="H51" s="1314"/>
      <c r="I51" s="1314"/>
      <c r="J51" s="1314"/>
      <c r="K51" s="1314"/>
      <c r="L51" s="1458"/>
      <c r="M51" s="1321"/>
      <c r="N51" s="1321"/>
      <c r="P51" s="1316"/>
      <c r="Q51" s="1317"/>
      <c r="R51" s="1316"/>
      <c r="S51" s="1322"/>
      <c r="T51" s="1325" t="s">
        <v>495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321</v>
      </c>
      <c r="B52" s="1343"/>
      <c r="C52" s="1343"/>
      <c r="D52" s="1343"/>
      <c r="E52" s="2258"/>
      <c r="F52" s="1343"/>
      <c r="G52" s="1343"/>
      <c r="H52" s="1343"/>
      <c r="I52" s="1343"/>
      <c r="J52" s="1343"/>
      <c r="K52" s="1343"/>
      <c r="L52" s="1346"/>
      <c r="M52" s="1321"/>
      <c r="N52" s="1321"/>
      <c r="O52" s="518"/>
      <c r="P52" s="380"/>
      <c r="Q52" s="1344"/>
      <c r="R52" s="380"/>
      <c r="S52" s="1322"/>
      <c r="T52" s="1325" t="s">
        <v>496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528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37D528-8888-D958-3678-22DC25FB1DFB}"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206</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476</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477</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478</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479</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480</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481</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482</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483</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22</v>
      </c>
      <c r="AD8" s="751"/>
      <c r="AE8" s="1257"/>
      <c r="AF8" s="1955"/>
      <c r="AG8" s="1942" t="s">
        <v>66</v>
      </c>
      <c r="AH8" s="1955"/>
      <c r="AI8" s="1942" t="s">
        <v>66</v>
      </c>
      <c r="AJ8" s="1348"/>
      <c r="AK8" s="2253" t="s">
        <v>544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548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494</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495</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496</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497</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498</v>
      </c>
      <c r="P20" s="1508"/>
      <c r="Q20" s="1510"/>
      <c r="R20" s="1510"/>
      <c r="Y20" s="1507" t="s">
        <v>500</v>
      </c>
      <c r="AA20" s="1507" t="s">
        <v>501</v>
      </c>
      <c r="AC20" s="1507" t="s">
        <v>550</v>
      </c>
      <c r="AG20" s="1507" t="s">
        <v>500</v>
      </c>
      <c r="AI20" s="1507" t="s">
        <v>501</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503</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504</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503</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504</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507</v>
      </c>
      <c r="AB34" s="1642"/>
      <c r="AC34" s="1635"/>
      <c r="AD34" s="1635"/>
      <c r="AE34" s="1635"/>
      <c r="AF34" s="1635"/>
      <c r="AG34" s="1635"/>
      <c r="AH34" s="1635"/>
      <c r="AI34" s="1642" t="s">
        <v>507</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380</v>
      </c>
      <c r="T36" s="2127"/>
      <c r="U36" s="2127"/>
      <c r="V36" s="2127"/>
      <c r="W36" s="2127"/>
      <c r="X36" s="2127"/>
      <c r="Y36" s="2127"/>
      <c r="Z36" s="2127"/>
      <c r="AA36" s="2175"/>
      <c r="AB36" s="2175"/>
      <c r="AC36" s="2175"/>
      <c r="AD36" s="2127"/>
      <c r="AE36" s="2127"/>
      <c r="AF36" s="2127"/>
      <c r="AG36" s="2127"/>
      <c r="AH36" s="2127"/>
      <c r="AI36" s="2127"/>
      <c r="AJ36" s="2127"/>
      <c r="AK36" s="2127" t="s">
        <v>381</v>
      </c>
      <c r="AQ36" s="1631">
        <v>14</v>
      </c>
    </row>
    <row customHeight="1" ht="14.699999999999998">
      <c r="Q37" s="291"/>
      <c r="R37" s="376"/>
      <c r="S37" s="2273" t="s">
        <v>88</v>
      </c>
      <c r="T37" s="2209" t="s">
        <v>579</v>
      </c>
      <c r="U37" s="337"/>
      <c r="V37" s="2275"/>
      <c r="W37" s="2275"/>
      <c r="X37" s="2275"/>
      <c r="Y37" s="2275"/>
      <c r="Z37" s="2275"/>
      <c r="AA37" s="2209" t="s">
        <v>510</v>
      </c>
      <c r="AB37" s="2208" t="s">
        <v>580</v>
      </c>
      <c r="AC37" s="2208" t="s">
        <v>554</v>
      </c>
      <c r="AD37" s="2291" t="s">
        <v>509</v>
      </c>
      <c r="AE37" s="2291"/>
      <c r="AF37" s="2275"/>
      <c r="AG37" s="2275"/>
      <c r="AH37" s="2276"/>
      <c r="AI37" s="2277" t="s">
        <v>510</v>
      </c>
      <c r="AJ37" s="2280" t="s">
        <v>512</v>
      </c>
      <c r="AK37" s="2127"/>
      <c r="AQ37" s="1631">
        <v>14</v>
      </c>
    </row>
    <row customHeight="1" ht="35.699999999999996">
      <c r="Q38" s="291"/>
      <c r="R38" s="376"/>
      <c r="S38" s="2273"/>
      <c r="T38" s="2209"/>
      <c r="U38" s="1031"/>
      <c r="V38" s="2103" t="s">
        <v>557</v>
      </c>
      <c r="W38" s="2127"/>
      <c r="X38" s="2294" t="s">
        <v>516</v>
      </c>
      <c r="Y38" s="2313"/>
      <c r="Z38" s="2313"/>
      <c r="AA38" s="2209"/>
      <c r="AB38" s="2208"/>
      <c r="AC38" s="2208"/>
      <c r="AD38" s="2103" t="s">
        <v>557</v>
      </c>
      <c r="AE38" s="2127"/>
      <c r="AF38" s="2313" t="s">
        <v>516</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218</v>
      </c>
      <c r="C40" s="1266" t="s">
        <v>219</v>
      </c>
      <c r="D40" s="1266" t="s">
        <v>220</v>
      </c>
      <c r="E40" s="1310" t="s">
        <v>517</v>
      </c>
      <c r="F40" s="1310" t="s">
        <v>518</v>
      </c>
      <c r="G40" s="1310" t="s">
        <v>519</v>
      </c>
      <c r="H40" s="1310" t="s">
        <v>520</v>
      </c>
      <c r="I40" s="1310" t="s">
        <v>521</v>
      </c>
      <c r="J40" s="1310" t="s">
        <v>522</v>
      </c>
      <c r="K40" s="1310" t="s">
        <v>523</v>
      </c>
      <c r="L40" s="1310" t="s">
        <v>498</v>
      </c>
      <c r="Q40" s="291"/>
      <c r="R40" s="376"/>
      <c r="S40" s="2273"/>
      <c r="T40" s="2209"/>
      <c r="U40" s="302"/>
      <c r="V40" s="1950" t="s">
        <v>558</v>
      </c>
      <c r="W40" s="1950" t="s">
        <v>559</v>
      </c>
      <c r="X40" s="1938" t="s">
        <v>526</v>
      </c>
      <c r="Y40" s="2270" t="s">
        <v>527</v>
      </c>
      <c r="Z40" s="2320"/>
      <c r="AA40" s="2209"/>
      <c r="AB40" s="2208"/>
      <c r="AC40" s="2208"/>
      <c r="AD40" s="1968" t="s">
        <v>558</v>
      </c>
      <c r="AE40" s="1959" t="s">
        <v>559</v>
      </c>
      <c r="AF40" s="1938" t="s">
        <v>526</v>
      </c>
      <c r="AG40" s="2270" t="s">
        <v>527</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161</v>
      </c>
      <c r="T41" s="1255" t="s">
        <v>104</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286</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206</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286</v>
      </c>
      <c r="B43" s="1267" t="s">
        <v>287</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477</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478</v>
      </c>
      <c r="AM43" s="1624"/>
      <c r="AN43" s="1624" t="str">
        <f>IF(T43="","",T43)</f>
        <v>Территория действия тарифа</v>
      </c>
      <c r="AO43" s="1624"/>
      <c r="AP43" s="1624"/>
      <c r="AQ43" s="1631">
        <v>21</v>
      </c>
    </row>
    <row customHeight="1" ht="24">
      <c r="A44" s="1267" t="s">
        <v>286</v>
      </c>
      <c r="B44" s="1267" t="s">
        <v>287</v>
      </c>
      <c r="C44" s="1267" t="s">
        <v>288</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479</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480</v>
      </c>
      <c r="AM44" s="1624"/>
      <c r="AN44" s="1624" t="str">
        <f>IF(T44="","",T44)</f>
        <v>Наименование системы теплоснабжения </v>
      </c>
      <c r="AO44" s="1624"/>
      <c r="AP44" s="1624"/>
      <c r="AQ44" s="1631">
        <v>23</v>
      </c>
    </row>
    <row customHeight="1" ht="22.049999999999997">
      <c r="A45" s="1267" t="s">
        <v>286</v>
      </c>
      <c r="B45" s="1267" t="s">
        <v>287</v>
      </c>
      <c r="C45" s="1267" t="s">
        <v>288</v>
      </c>
      <c r="D45" s="1267" t="s">
        <v>289</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481</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482</v>
      </c>
      <c r="AM45" s="1624"/>
      <c r="AN45" s="1624" t="str">
        <f>IF(T45="","",T45)</f>
        <v>Источник тепловой энергии  </v>
      </c>
      <c r="AO45" s="1624"/>
      <c r="AP45" s="1624"/>
      <c r="AQ45" s="1631">
        <v>21</v>
      </c>
    </row>
    <row s="1642" customFormat="1" customHeight="1" ht="0">
      <c r="A46" s="1375" t="s">
        <v>286</v>
      </c>
      <c r="B46" s="1375" t="s">
        <v>287</v>
      </c>
      <c r="C46" s="1375" t="s">
        <v>288</v>
      </c>
      <c r="D46" s="1375" t="s">
        <v>289</v>
      </c>
      <c r="E46" s="2290"/>
      <c r="F46" s="2290"/>
      <c r="G46" s="2290"/>
      <c r="H46" s="2290"/>
      <c r="I46" s="2127" t="str">
        <f>S45&amp;".1"</f>
        <v>....1</v>
      </c>
      <c r="J46" s="1375"/>
      <c r="K46" s="1375"/>
      <c r="L46" s="1381" t="s">
        <v>483</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286</v>
      </c>
      <c r="B47" s="1375" t="s">
        <v>287</v>
      </c>
      <c r="C47" s="1375" t="s">
        <v>288</v>
      </c>
      <c r="D47" s="1375" t="s">
        <v>289</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286</v>
      </c>
      <c r="B48" s="1267" t="s">
        <v>287</v>
      </c>
      <c r="C48" s="1267" t="s">
        <v>288</v>
      </c>
      <c r="D48" s="1267" t="s">
        <v>289</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22</v>
      </c>
      <c r="AD48" s="751"/>
      <c r="AE48" s="1257"/>
      <c r="AF48" s="1955"/>
      <c r="AG48" s="1942" t="s">
        <v>66</v>
      </c>
      <c r="AH48" s="1955"/>
      <c r="AI48" s="1942" t="s">
        <v>66</v>
      </c>
      <c r="AJ48" s="1348"/>
      <c r="AK48" s="2253" t="s">
        <v>560</v>
      </c>
      <c r="AL48" s="1636">
        <f>STRCHECKDATE(#REF!)</f>
      </c>
      <c r="AM48" s="1624"/>
      <c r="AN48" s="1624" t="str">
        <f>IF(T48="","",T48)</f>
        <v/>
      </c>
      <c r="AO48" s="1624"/>
      <c r="AP48" s="1624"/>
      <c r="AQ48" s="1631">
        <v>21</v>
      </c>
    </row>
    <row customHeight="1" ht="11.549999999999999">
      <c r="A49" s="1267" t="s">
        <v>286</v>
      </c>
      <c r="B49" s="1267" t="s">
        <v>287</v>
      </c>
      <c r="C49" s="1267" t="s">
        <v>288</v>
      </c>
      <c r="D49" s="1267" t="s">
        <v>289</v>
      </c>
      <c r="E49" s="2290"/>
      <c r="F49" s="2290"/>
      <c r="G49" s="2290"/>
      <c r="H49" s="2290"/>
      <c r="I49" s="2101"/>
      <c r="J49" s="2127"/>
      <c r="K49" s="1267"/>
      <c r="L49" s="1310"/>
      <c r="P49" s="2257"/>
      <c r="Q49" s="2257"/>
      <c r="R49" s="356"/>
      <c r="S49" s="1278"/>
      <c r="T49" s="287" t="s">
        <v>548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286</v>
      </c>
      <c r="B50" s="1375" t="s">
        <v>287</v>
      </c>
      <c r="C50" s="1375" t="s">
        <v>288</v>
      </c>
      <c r="D50" s="1375" t="s">
        <v>289</v>
      </c>
      <c r="E50" s="2290"/>
      <c r="F50" s="2290"/>
      <c r="G50" s="2290"/>
      <c r="H50" s="2290"/>
      <c r="I50" s="2127"/>
      <c r="J50" s="1375"/>
      <c r="K50" s="1375"/>
      <c r="L50" s="1381"/>
      <c r="M50" s="1246"/>
      <c r="N50" s="1246"/>
      <c r="O50" s="1246"/>
      <c r="P50" s="2257"/>
      <c r="Q50" s="1954"/>
      <c r="R50" s="356"/>
      <c r="S50" s="1386"/>
      <c r="T50" s="1387" t="s">
        <v>492</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286</v>
      </c>
      <c r="B51" s="1375" t="s">
        <v>287</v>
      </c>
      <c r="C51" s="1375" t="s">
        <v>288</v>
      </c>
      <c r="D51" s="1375" t="s">
        <v>289</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286</v>
      </c>
      <c r="B52" s="1375" t="s">
        <v>287</v>
      </c>
      <c r="C52" s="1375" t="s">
        <v>288</v>
      </c>
      <c r="D52" s="1374"/>
      <c r="E52" s="2290"/>
      <c r="F52" s="2290"/>
      <c r="G52" s="2289"/>
      <c r="H52" s="1374"/>
      <c r="I52" s="1374"/>
      <c r="J52" s="1374"/>
      <c r="K52" s="1374"/>
      <c r="L52" s="1377"/>
      <c r="M52" s="1378"/>
      <c r="N52" s="1378"/>
      <c r="O52" s="351"/>
      <c r="P52" s="1316"/>
      <c r="Q52" s="1317"/>
      <c r="R52" s="1316"/>
      <c r="S52" s="1322"/>
      <c r="T52" s="1325" t="s">
        <v>494</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286</v>
      </c>
      <c r="B53" s="1375" t="s">
        <v>287</v>
      </c>
      <c r="C53" s="1374"/>
      <c r="D53" s="1374"/>
      <c r="E53" s="2290"/>
      <c r="F53" s="2289"/>
      <c r="G53" s="1374"/>
      <c r="H53" s="1374"/>
      <c r="I53" s="1374"/>
      <c r="J53" s="1374"/>
      <c r="K53" s="1374"/>
      <c r="L53" s="1377"/>
      <c r="M53" s="1379"/>
      <c r="N53" s="1379"/>
      <c r="O53" s="351"/>
      <c r="P53" s="1316"/>
      <c r="Q53" s="1317"/>
      <c r="R53" s="1316"/>
      <c r="S53" s="1322"/>
      <c r="T53" s="1325" t="s">
        <v>495</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286</v>
      </c>
      <c r="B54" s="1375"/>
      <c r="C54" s="1375"/>
      <c r="D54" s="1375"/>
      <c r="E54" s="2290"/>
      <c r="F54" s="1375"/>
      <c r="G54" s="1375"/>
      <c r="H54" s="1375"/>
      <c r="I54" s="1375"/>
      <c r="J54" s="1375"/>
      <c r="K54" s="1375"/>
      <c r="L54" s="1381"/>
      <c r="M54" s="1379"/>
      <c r="N54" s="1379"/>
      <c r="O54" s="351"/>
      <c r="P54" s="380"/>
      <c r="Q54" s="1344"/>
      <c r="R54" s="380"/>
      <c r="S54" s="1322"/>
      <c r="T54" s="1325" t="s">
        <v>496</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286</v>
      </c>
      <c r="B55" s="1375"/>
      <c r="C55" s="1375"/>
      <c r="D55" s="1375"/>
      <c r="E55" s="2289"/>
      <c r="F55" s="1375"/>
      <c r="G55" s="1375"/>
      <c r="H55" s="1375"/>
      <c r="I55" s="1375"/>
      <c r="J55" s="1375"/>
      <c r="K55" s="1375"/>
      <c r="L55" s="1381"/>
      <c r="M55" s="1379"/>
      <c r="N55" s="1379"/>
      <c r="O55" s="351"/>
      <c r="P55" s="380"/>
      <c r="Q55" s="1344"/>
      <c r="R55" s="380"/>
      <c r="S55" s="1322"/>
      <c r="T55" s="1325" t="s">
        <v>496</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528</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E52738-D788-9EF8-AB78-2669DF1A22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206</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477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478</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561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562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482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483</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22</v>
      </c>
      <c r="AL8" s="2107" t="s">
        <v>66</v>
      </c>
      <c r="AM8" s="2192"/>
      <c r="AN8" s="2205">
        <v>1</v>
      </c>
      <c r="AO8" s="2357"/>
      <c r="AP8" s="2358" t="s">
        <v>66</v>
      </c>
      <c r="AQ8" s="311"/>
      <c r="AR8" s="1463">
        <v>1</v>
      </c>
      <c r="AS8" s="1466" t="s">
        <v>22</v>
      </c>
      <c r="AT8" s="751"/>
      <c r="AU8" s="1257"/>
      <c r="AV8" s="751"/>
      <c r="AW8" s="1257"/>
      <c r="AX8" s="1734"/>
      <c r="AY8" s="1459" t="s">
        <v>66</v>
      </c>
      <c r="AZ8" s="1734"/>
      <c r="BA8" s="1459" t="s">
        <v>66</v>
      </c>
      <c r="BB8" s="1348"/>
      <c r="BC8" s="2253" t="s">
        <v>581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582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583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584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585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495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496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497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498</v>
      </c>
      <c r="P24" s="1508"/>
      <c r="Q24" s="1510"/>
      <c r="R24" s="1510"/>
      <c r="AA24" s="1507" t="s">
        <v>500</v>
      </c>
      <c r="AC24" s="1507" t="s">
        <v>501</v>
      </c>
      <c r="AD24" s="1507" t="s">
        <v>549</v>
      </c>
      <c r="AH24" s="1507" t="s">
        <v>549</v>
      </c>
      <c r="AK24" s="1507" t="s">
        <v>586</v>
      </c>
      <c r="AL24" s="1507" t="s">
        <v>549</v>
      </c>
      <c r="AP24" s="1507" t="s">
        <v>549</v>
      </c>
      <c r="AY24" s="1507" t="s">
        <v>500</v>
      </c>
      <c r="BA24" s="1507" t="s">
        <v>501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КЧРГУП "Теплоэнерго"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503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504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503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504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507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380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381</v>
      </c>
      <c r="BI40" s="1155">
        <v>14</v>
      </c>
    </row>
    <row customHeight="1" ht="14.699999999999998">
      <c r="Q41" s="291"/>
      <c r="R41" s="376"/>
      <c r="S41" s="2273" t="s">
        <v>88</v>
      </c>
      <c r="T41" s="2209" t="s">
        <v>587</v>
      </c>
      <c r="U41" s="301"/>
      <c r="V41" s="2274" t="s">
        <v>509</v>
      </c>
      <c r="W41" s="2275"/>
      <c r="X41" s="2275"/>
      <c r="Y41" s="2275"/>
      <c r="Z41" s="2275"/>
      <c r="AA41" s="2275"/>
      <c r="AB41" s="2276"/>
      <c r="AC41" s="2277" t="s">
        <v>510</v>
      </c>
      <c r="AD41" s="2328" t="s">
        <v>588</v>
      </c>
      <c r="AE41" s="2291"/>
      <c r="AF41" s="2291"/>
      <c r="AG41" s="2329"/>
      <c r="AH41" s="2328" t="s">
        <v>589</v>
      </c>
      <c r="AI41" s="2291"/>
      <c r="AJ41" s="2291"/>
      <c r="AK41" s="2329"/>
      <c r="AL41" s="2328" t="s">
        <v>590</v>
      </c>
      <c r="AM41" s="2291"/>
      <c r="AN41" s="2291"/>
      <c r="AO41" s="2329"/>
      <c r="AP41" s="2328" t="s">
        <v>591</v>
      </c>
      <c r="AQ41" s="2291"/>
      <c r="AR41" s="2291"/>
      <c r="AS41" s="2329"/>
      <c r="AT41" s="2274" t="s">
        <v>509</v>
      </c>
      <c r="AU41" s="2275"/>
      <c r="AV41" s="2275"/>
      <c r="AW41" s="2275"/>
      <c r="AX41" s="2275"/>
      <c r="AY41" s="2275"/>
      <c r="AZ41" s="2276"/>
      <c r="BA41" s="2277" t="s">
        <v>510</v>
      </c>
      <c r="BB41" s="2280" t="s">
        <v>512</v>
      </c>
      <c r="BC41" s="2127"/>
      <c r="BI41" s="1155">
        <v>14</v>
      </c>
    </row>
    <row customHeight="1" ht="35.699999999999996">
      <c r="Q42" s="291"/>
      <c r="R42" s="376"/>
      <c r="S42" s="2273"/>
      <c r="T42" s="2209"/>
      <c r="U42" s="1031"/>
      <c r="V42" s="2192" t="s">
        <v>592</v>
      </c>
      <c r="W42" s="2193"/>
      <c r="X42" s="2192" t="s">
        <v>593</v>
      </c>
      <c r="Y42" s="2193"/>
      <c r="Z42" s="2294" t="s">
        <v>594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592</v>
      </c>
      <c r="AU42" s="2193"/>
      <c r="AV42" s="2192" t="s">
        <v>593</v>
      </c>
      <c r="AW42" s="2193"/>
      <c r="AX42" s="2294" t="s">
        <v>594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218</v>
      </c>
      <c r="C44" s="1370" t="s">
        <v>219</v>
      </c>
      <c r="D44" s="1370" t="s">
        <v>220</v>
      </c>
      <c r="E44" s="1364" t="s">
        <v>517</v>
      </c>
      <c r="F44" s="1364" t="s">
        <v>518</v>
      </c>
      <c r="G44" s="1364" t="s">
        <v>519</v>
      </c>
      <c r="H44" s="1364" t="s">
        <v>520</v>
      </c>
      <c r="I44" s="1364" t="s">
        <v>521</v>
      </c>
      <c r="J44" s="1364" t="s">
        <v>522</v>
      </c>
      <c r="K44" s="1364" t="s">
        <v>523</v>
      </c>
      <c r="L44" s="1364" t="s">
        <v>498</v>
      </c>
      <c r="Q44" s="291"/>
      <c r="R44" s="376"/>
      <c r="S44" s="2273"/>
      <c r="T44" s="2209"/>
      <c r="U44" s="302"/>
      <c r="V44" s="1448" t="s">
        <v>558</v>
      </c>
      <c r="W44" s="1448" t="s">
        <v>559</v>
      </c>
      <c r="X44" s="1448" t="s">
        <v>558</v>
      </c>
      <c r="Y44" s="1448" t="s">
        <v>559</v>
      </c>
      <c r="Z44" s="1455" t="s">
        <v>526</v>
      </c>
      <c r="AA44" s="2270" t="s">
        <v>527</v>
      </c>
      <c r="AB44" s="2271"/>
      <c r="AC44" s="2279"/>
      <c r="AD44" s="2333"/>
      <c r="AE44" s="2334"/>
      <c r="AF44" s="2334"/>
      <c r="AG44" s="2335"/>
      <c r="AH44" s="2333"/>
      <c r="AI44" s="2334"/>
      <c r="AJ44" s="2334"/>
      <c r="AK44" s="2335"/>
      <c r="AL44" s="2333"/>
      <c r="AM44" s="2334"/>
      <c r="AN44" s="2334"/>
      <c r="AO44" s="2335"/>
      <c r="AP44" s="2333"/>
      <c r="AQ44" s="2334"/>
      <c r="AR44" s="2334"/>
      <c r="AS44" s="2335"/>
      <c r="AT44" s="1448" t="s">
        <v>558</v>
      </c>
      <c r="AU44" s="1448" t="s">
        <v>559</v>
      </c>
      <c r="AV44" s="1448" t="s">
        <v>558</v>
      </c>
      <c r="AW44" s="1448" t="s">
        <v>559</v>
      </c>
      <c r="AX44" s="1455" t="s">
        <v>526</v>
      </c>
      <c r="AY44" s="2270" t="s">
        <v>527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161</v>
      </c>
      <c r="T45" s="1255" t="s">
        <v>104</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326</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206</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326</v>
      </c>
      <c r="B47" s="1363" t="s">
        <v>327</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477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478</v>
      </c>
      <c r="BE47" s="500"/>
      <c r="BF47" s="500" t="str">
        <f>IF(T47="","",T47)</f>
        <v>Территория действия тарифа</v>
      </c>
      <c r="BG47" s="500"/>
      <c r="BH47" s="500"/>
      <c r="BI47" s="1155">
        <v>21</v>
      </c>
    </row>
    <row customHeight="1" ht="43.050000000000004">
      <c r="A48" s="1363" t="s">
        <v>326</v>
      </c>
      <c r="B48" s="1363" t="s">
        <v>327</v>
      </c>
      <c r="C48" s="1363" t="s">
        <v>328</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561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562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326</v>
      </c>
      <c r="B49" s="1343" t="s">
        <v>327</v>
      </c>
      <c r="C49" s="1343" t="s">
        <v>328</v>
      </c>
      <c r="D49" s="1343" t="s">
        <v>595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482</v>
      </c>
      <c r="BE49" s="500"/>
      <c r="BF49" s="500" t="str">
        <f>IF(T49="","",T49)</f>
        <v/>
      </c>
      <c r="BG49" s="500"/>
      <c r="BH49" s="500"/>
      <c r="BI49" s="511">
        <v>0</v>
      </c>
    </row>
    <row s="1642" customFormat="1" customHeight="1" ht="0">
      <c r="A50" s="1343" t="s">
        <v>326</v>
      </c>
      <c r="B50" s="1343" t="s">
        <v>327</v>
      </c>
      <c r="C50" s="1343" t="s">
        <v>328</v>
      </c>
      <c r="D50" s="1343" t="s">
        <v>595</v>
      </c>
      <c r="E50" s="2259"/>
      <c r="F50" s="2259"/>
      <c r="G50" s="2259"/>
      <c r="H50" s="2259"/>
      <c r="I50" s="2256" t="str">
        <f>S49&amp;".1"</f>
        <v>.1</v>
      </c>
      <c r="J50" s="1343"/>
      <c r="K50" s="1343"/>
      <c r="L50" s="1346" t="s">
        <v>483</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326</v>
      </c>
      <c r="B51" s="1343" t="s">
        <v>327</v>
      </c>
      <c r="C51" s="1343" t="s">
        <v>328</v>
      </c>
      <c r="D51" s="1343" t="s">
        <v>595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326</v>
      </c>
      <c r="B52" s="1363" t="s">
        <v>327</v>
      </c>
      <c r="C52" s="1363" t="s">
        <v>328</v>
      </c>
      <c r="D52" s="1363" t="s">
        <v>595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63">
        <v>1</v>
      </c>
      <c r="AS52" s="1466" t="s">
        <v>22</v>
      </c>
      <c r="AT52" s="751"/>
      <c r="AU52" s="1257"/>
      <c r="AV52" s="751"/>
      <c r="AW52" s="1257"/>
      <c r="AX52" s="1734"/>
      <c r="AY52" s="1459" t="s">
        <v>66</v>
      </c>
      <c r="AZ52" s="1734"/>
      <c r="BA52" s="1459" t="s">
        <v>66</v>
      </c>
      <c r="BB52" s="1348"/>
      <c r="BC52" s="2253" t="s">
        <v>581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582</v>
      </c>
      <c r="AT53" s="1393"/>
      <c r="AU53" s="1496"/>
      <c r="AV53" s="1393"/>
      <c r="AW53" s="1496"/>
      <c r="AX53" s="1393"/>
      <c r="AY53" s="1393"/>
      <c r="AZ53" s="1393"/>
      <c r="BA53" s="1393"/>
      <c r="BB53" s="1397"/>
      <c r="BC53" s="2254"/>
      <c r="BE53" s="500"/>
      <c r="BF53" s="500"/>
      <c r="BG53" s="500"/>
      <c r="BH53" s="500"/>
      <c r="BI53" s="1155">
        <v>11</v>
      </c>
    </row>
    <row customHeight="1" ht="11.549999999999999">
      <c r="A54" s="1363" t="s">
        <v>326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583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326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584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326</v>
      </c>
      <c r="B56" s="1363" t="s">
        <v>327</v>
      </c>
      <c r="C56" s="1363" t="s">
        <v>328</v>
      </c>
      <c r="D56" s="1363" t="s">
        <v>595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585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326</v>
      </c>
      <c r="B57" s="1363" t="s">
        <v>327</v>
      </c>
      <c r="C57" s="1363" t="s">
        <v>328</v>
      </c>
      <c r="D57" s="1363" t="s">
        <v>595</v>
      </c>
      <c r="E57" s="2259"/>
      <c r="F57" s="2259"/>
      <c r="G57" s="2259"/>
      <c r="H57" s="2259"/>
      <c r="I57" s="2286"/>
      <c r="J57" s="2256"/>
      <c r="K57" s="1363"/>
      <c r="L57" s="1364"/>
      <c r="P57" s="2257"/>
      <c r="Q57" s="2257"/>
      <c r="R57" s="356"/>
      <c r="S57" s="1278"/>
      <c r="T57" s="287" t="s">
        <v>548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326</v>
      </c>
      <c r="B58" s="1343" t="s">
        <v>327</v>
      </c>
      <c r="C58" s="1343" t="s">
        <v>328</v>
      </c>
      <c r="D58" s="1343" t="s">
        <v>595</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326</v>
      </c>
      <c r="B59" s="1343" t="s">
        <v>327</v>
      </c>
      <c r="C59" s="1343" t="s">
        <v>328</v>
      </c>
      <c r="D59" s="1343" t="s">
        <v>595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326</v>
      </c>
      <c r="B60" s="1343" t="s">
        <v>327</v>
      </c>
      <c r="C60" s="1343" t="s">
        <v>328</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326</v>
      </c>
      <c r="B61" s="1343" t="s">
        <v>327</v>
      </c>
      <c r="C61" s="1314"/>
      <c r="D61" s="1314"/>
      <c r="E61" s="2259"/>
      <c r="F61" s="2258"/>
      <c r="G61" s="1314"/>
      <c r="H61" s="1314"/>
      <c r="I61" s="1314"/>
      <c r="J61" s="1314"/>
      <c r="K61" s="1314"/>
      <c r="L61" s="1464"/>
      <c r="M61" s="1321"/>
      <c r="N61" s="1321"/>
      <c r="P61" s="1316"/>
      <c r="Q61" s="1317"/>
      <c r="R61" s="1316"/>
      <c r="S61" s="1322"/>
      <c r="T61" s="1325" t="s">
        <v>495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326</v>
      </c>
      <c r="B62" s="1343"/>
      <c r="C62" s="1343"/>
      <c r="D62" s="1343"/>
      <c r="E62" s="2258"/>
      <c r="F62" s="1343"/>
      <c r="G62" s="1343"/>
      <c r="H62" s="1343"/>
      <c r="I62" s="1343"/>
      <c r="J62" s="1343"/>
      <c r="K62" s="1343"/>
      <c r="L62" s="1346"/>
      <c r="M62" s="1321"/>
      <c r="N62" s="1321"/>
      <c r="O62" s="518"/>
      <c r="P62" s="380"/>
      <c r="Q62" s="1344"/>
      <c r="R62" s="380"/>
      <c r="S62" s="1322"/>
      <c r="T62" s="1325" t="s">
        <v>496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528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AD582-2B3F-F768-FA88-5691A37EF9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206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596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597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563</v>
      </c>
      <c r="U5" s="300"/>
      <c r="V5" s="2350"/>
      <c r="W5" s="2351"/>
      <c r="X5" s="2351"/>
      <c r="Y5" s="2351"/>
      <c r="Z5" s="2351"/>
      <c r="AA5" s="2351"/>
      <c r="AB5" s="2352"/>
      <c r="AC5" s="2353"/>
      <c r="AD5" s="2354"/>
      <c r="AE5" s="2354"/>
      <c r="AF5" s="2354"/>
      <c r="AG5" s="2354"/>
      <c r="AH5" s="2354"/>
      <c r="AI5" s="2354"/>
      <c r="AJ5" s="2355"/>
      <c r="AK5" s="1258" t="s">
        <v>564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486</v>
      </c>
      <c r="P6" s="2257"/>
      <c r="Q6" s="2257">
        <v>1</v>
      </c>
      <c r="R6" s="357"/>
      <c r="S6" s="1493">
        <f>$J6</f>
      </c>
      <c r="T6" s="286" t="s">
        <v>487</v>
      </c>
      <c r="U6" s="300"/>
      <c r="V6" s="2245"/>
      <c r="W6" s="2246"/>
      <c r="X6" s="2246"/>
      <c r="Y6" s="2246"/>
      <c r="Z6" s="2246"/>
      <c r="AA6" s="2246"/>
      <c r="AB6" s="2247"/>
      <c r="AC6" s="2245"/>
      <c r="AD6" s="2246"/>
      <c r="AE6" s="2246"/>
      <c r="AF6" s="2246"/>
      <c r="AG6" s="2246"/>
      <c r="AH6" s="2246"/>
      <c r="AI6" s="2246"/>
      <c r="AJ6" s="2247"/>
      <c r="AK6" s="1307" t="s">
        <v>565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367"/>
      <c r="X9" s="367"/>
      <c r="Y9" s="367"/>
      <c r="Z9" s="367"/>
      <c r="AA9" s="367"/>
      <c r="AB9" s="367"/>
      <c r="AC9" s="367"/>
      <c r="AD9" s="367"/>
      <c r="AE9" s="367"/>
      <c r="AF9" s="367"/>
      <c r="AG9" s="367"/>
      <c r="AH9" s="367"/>
      <c r="AI9" s="367"/>
      <c r="AJ9" s="367"/>
      <c r="AK9" s="1258" t="s">
        <v>567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492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497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498</v>
      </c>
      <c r="P20" s="1362"/>
      <c r="Q20" s="1442"/>
      <c r="R20" s="1442"/>
      <c r="S20" s="729"/>
      <c r="T20" s="1160" t="s">
        <v>499</v>
      </c>
      <c r="Z20" s="186" t="s">
        <v>500</v>
      </c>
      <c r="AB20" s="186" t="s">
        <v>501</v>
      </c>
      <c r="AC20" s="1160" t="s">
        <v>499</v>
      </c>
      <c r="AG20" s="186" t="s">
        <v>502</v>
      </c>
      <c r="AI20" s="186" t="s">
        <v>501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507</v>
      </c>
      <c r="AC34" s="326"/>
      <c r="AD34" s="326"/>
      <c r="AE34" s="326"/>
      <c r="AF34" s="326"/>
      <c r="AG34" s="326"/>
      <c r="AH34" s="326"/>
      <c r="AI34" s="278" t="s">
        <v>507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t="s">
        <v>381</v>
      </c>
      <c r="AQ36" s="1155">
        <v>14</v>
      </c>
    </row>
    <row customHeight="1" ht="14.699999999999998">
      <c r="Q37" s="376"/>
      <c r="R37" s="376"/>
      <c r="S37" s="2273" t="s">
        <v>88</v>
      </c>
      <c r="T37" s="2209" t="s">
        <v>508</v>
      </c>
      <c r="U37" s="301"/>
      <c r="V37" s="2274" t="s">
        <v>509</v>
      </c>
      <c r="W37" s="2275"/>
      <c r="X37" s="2275"/>
      <c r="Y37" s="2275"/>
      <c r="Z37" s="2275"/>
      <c r="AA37" s="2276"/>
      <c r="AB37" s="2277" t="s">
        <v>510</v>
      </c>
      <c r="AC37" s="2274" t="s">
        <v>509</v>
      </c>
      <c r="AD37" s="2275"/>
      <c r="AE37" s="2275"/>
      <c r="AF37" s="2275"/>
      <c r="AG37" s="2275"/>
      <c r="AH37" s="2276"/>
      <c r="AI37" s="2277" t="s">
        <v>511</v>
      </c>
      <c r="AJ37" s="2280" t="s">
        <v>512</v>
      </c>
      <c r="AK37" s="2127"/>
      <c r="AQ37" s="1155">
        <v>14</v>
      </c>
    </row>
    <row customHeight="1" ht="35.699999999999996">
      <c r="Q38" s="376"/>
      <c r="R38" s="376"/>
      <c r="S38" s="2273"/>
      <c r="T38" s="2209"/>
      <c r="U38" s="1031"/>
      <c r="V38" s="1483" t="s">
        <v>569</v>
      </c>
      <c r="W38" s="2262" t="s">
        <v>515</v>
      </c>
      <c r="X38" s="2263"/>
      <c r="Y38" s="2262" t="s">
        <v>516</v>
      </c>
      <c r="Z38" s="2269"/>
      <c r="AA38" s="2263"/>
      <c r="AB38" s="2278"/>
      <c r="AC38" s="1483" t="s">
        <v>569</v>
      </c>
      <c r="AD38" s="2262" t="s">
        <v>515</v>
      </c>
      <c r="AE38" s="2263"/>
      <c r="AF38" s="2262" t="s">
        <v>516</v>
      </c>
      <c r="AG38" s="2269"/>
      <c r="AH38" s="2263"/>
      <c r="AI38" s="2278"/>
      <c r="AJ38" s="2281"/>
      <c r="AK38" s="2127"/>
      <c r="AQ38" s="1155">
        <v>34</v>
      </c>
    </row>
    <row customHeight="1" ht="90.3">
      <c r="A39" s="1370"/>
      <c r="B39" s="1370" t="s">
        <v>218</v>
      </c>
      <c r="C39" s="1370" t="s">
        <v>219</v>
      </c>
      <c r="D39" s="1370" t="s">
        <v>220</v>
      </c>
      <c r="E39" s="1364" t="s">
        <v>517</v>
      </c>
      <c r="F39" s="1364" t="s">
        <v>518</v>
      </c>
      <c r="G39" s="1364" t="s">
        <v>519</v>
      </c>
      <c r="H39" s="1364"/>
      <c r="I39" s="1364" t="s">
        <v>570</v>
      </c>
      <c r="J39" s="1364" t="s">
        <v>522</v>
      </c>
      <c r="K39" s="1364" t="s">
        <v>571</v>
      </c>
      <c r="L39" s="1364" t="s">
        <v>498</v>
      </c>
      <c r="Q39" s="376"/>
      <c r="R39" s="376"/>
      <c r="S39" s="2273"/>
      <c r="T39" s="2209"/>
      <c r="U39" s="302"/>
      <c r="V39" s="1483" t="s">
        <v>598</v>
      </c>
      <c r="W39" s="1222" t="s">
        <v>599</v>
      </c>
      <c r="X39" s="1222" t="s">
        <v>574</v>
      </c>
      <c r="Y39" s="1489" t="s">
        <v>526</v>
      </c>
      <c r="Z39" s="2270" t="s">
        <v>527</v>
      </c>
      <c r="AA39" s="2271"/>
      <c r="AB39" s="2279"/>
      <c r="AC39" s="1483" t="s">
        <v>598</v>
      </c>
      <c r="AD39" s="1222" t="s">
        <v>599</v>
      </c>
      <c r="AE39" s="1222" t="s">
        <v>574</v>
      </c>
      <c r="AF39" s="1489" t="s">
        <v>526</v>
      </c>
      <c r="AG39" s="2270" t="s">
        <v>527</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161</v>
      </c>
      <c r="T40" s="1255" t="s">
        <v>104</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346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206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346</v>
      </c>
      <c r="B42" s="1363" t="s">
        <v>347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477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478</v>
      </c>
      <c r="AM42" s="500"/>
      <c r="AN42" s="500" t="str">
        <f>IF(T42="","",T42)</f>
        <v>Территория действия тарифа</v>
      </c>
      <c r="AO42" s="500"/>
      <c r="AP42" s="500"/>
      <c r="AQ42" s="1155">
        <v>23</v>
      </c>
    </row>
    <row customHeight="1" ht="24">
      <c r="A43" s="1363" t="s">
        <v>346</v>
      </c>
      <c r="B43" s="1363" t="s">
        <v>347</v>
      </c>
      <c r="C43" s="1363" t="s">
        <v>348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596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597</v>
      </c>
      <c r="AM43" s="500"/>
      <c r="AN43" s="500" t="str">
        <f>IF(T43="","",T43)</f>
        <v>Наименование централизованной системы водоотведения</v>
      </c>
      <c r="AO43" s="500"/>
      <c r="AP43" s="500"/>
      <c r="AQ43" s="1155">
        <v>23</v>
      </c>
    </row>
    <row customHeight="1" ht="24">
      <c r="A44" s="1363" t="s">
        <v>346</v>
      </c>
      <c r="B44" s="1363" t="s">
        <v>347</v>
      </c>
      <c r="C44" s="1363" t="s">
        <v>348</v>
      </c>
      <c r="D44" s="1363" t="s">
        <v>600</v>
      </c>
      <c r="E44" s="2259"/>
      <c r="F44" s="2259"/>
      <c r="G44" s="2259"/>
      <c r="H44" s="2259"/>
      <c r="I44" s="2256" t="str">
        <f>S43&amp;".1"</f>
        <v>...1</v>
      </c>
      <c r="J44" s="1363"/>
      <c r="K44" s="1363"/>
      <c r="L44" s="1364"/>
      <c r="P44" s="2257">
        <v>1</v>
      </c>
      <c r="Q44" s="1481"/>
      <c r="R44" s="356"/>
      <c r="S44" s="1493" t="str">
        <f>$I44</f>
        <v>...1</v>
      </c>
      <c r="T44" s="285" t="s">
        <v>563</v>
      </c>
      <c r="U44" s="300"/>
      <c r="V44" s="2350"/>
      <c r="W44" s="2351"/>
      <c r="X44" s="2351"/>
      <c r="Y44" s="2351"/>
      <c r="Z44" s="2351"/>
      <c r="AA44" s="2351"/>
      <c r="AB44" s="2352"/>
      <c r="AC44" s="2353"/>
      <c r="AD44" s="2354"/>
      <c r="AE44" s="2354"/>
      <c r="AF44" s="2354"/>
      <c r="AG44" s="2354"/>
      <c r="AH44" s="2354"/>
      <c r="AI44" s="2354"/>
      <c r="AJ44" s="2355"/>
      <c r="AK44" s="1258" t="s">
        <v>564</v>
      </c>
      <c r="AM44" s="500"/>
      <c r="AN44" s="500" t="str">
        <f>IF(T44="","",T44)</f>
        <v>Наименование признака дифференциации</v>
      </c>
      <c r="AO44" s="500"/>
      <c r="AP44" s="500"/>
      <c r="AQ44" s="1155">
        <v>23</v>
      </c>
    </row>
    <row customHeight="1" ht="24">
      <c r="A45" s="1363" t="s">
        <v>346</v>
      </c>
      <c r="B45" s="1363" t="s">
        <v>347</v>
      </c>
      <c r="C45" s="1363" t="s">
        <v>348</v>
      </c>
      <c r="D45" s="1363" t="s">
        <v>600</v>
      </c>
      <c r="E45" s="2259"/>
      <c r="F45" s="2259"/>
      <c r="G45" s="2259"/>
      <c r="H45" s="2259"/>
      <c r="I45" s="2286"/>
      <c r="J45" s="2256" t="str">
        <f>I44&amp;".1"</f>
        <v>...1.1</v>
      </c>
      <c r="K45" s="1363"/>
      <c r="L45" s="1364" t="s">
        <v>486</v>
      </c>
      <c r="P45" s="2257"/>
      <c r="Q45" s="2257">
        <v>1</v>
      </c>
      <c r="R45" s="357"/>
      <c r="S45" s="1493" t="str">
        <f>$J45</f>
        <v>...1.1</v>
      </c>
      <c r="T45" s="286" t="s">
        <v>487</v>
      </c>
      <c r="U45" s="300"/>
      <c r="V45" s="2245"/>
      <c r="W45" s="2246"/>
      <c r="X45" s="2246"/>
      <c r="Y45" s="2246"/>
      <c r="Z45" s="2246"/>
      <c r="AA45" s="2246"/>
      <c r="AB45" s="2247"/>
      <c r="AC45" s="2245"/>
      <c r="AD45" s="2246"/>
      <c r="AE45" s="2246"/>
      <c r="AF45" s="2246"/>
      <c r="AG45" s="2246"/>
      <c r="AH45" s="2246"/>
      <c r="AI45" s="2246"/>
      <c r="AJ45" s="2247"/>
      <c r="AK45" s="1307" t="s">
        <v>565</v>
      </c>
      <c r="AM45" s="500"/>
      <c r="AN45" s="500" t="str">
        <f>IF(T45="","",T45)</f>
        <v>Группа потребителей</v>
      </c>
      <c r="AO45" s="500"/>
      <c r="AP45" s="500"/>
      <c r="AQ45" s="1155">
        <v>23</v>
      </c>
    </row>
    <row customHeight="1" ht="24">
      <c r="A46" s="1363" t="s">
        <v>346</v>
      </c>
      <c r="B46" s="1363" t="s">
        <v>347</v>
      </c>
      <c r="C46" s="1363" t="s">
        <v>348</v>
      </c>
      <c r="D46" s="1363" t="s">
        <v>600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346</v>
      </c>
      <c r="B47" s="1363" t="s">
        <v>347</v>
      </c>
      <c r="C47" s="1363" t="s">
        <v>348</v>
      </c>
      <c r="D47" s="1363" t="s">
        <v>600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346</v>
      </c>
      <c r="B48" s="1363" t="s">
        <v>347</v>
      </c>
      <c r="C48" s="1363" t="s">
        <v>348</v>
      </c>
      <c r="D48" s="1363" t="s">
        <v>600</v>
      </c>
      <c r="E48" s="2259"/>
      <c r="F48" s="2259"/>
      <c r="G48" s="2259"/>
      <c r="H48" s="2259"/>
      <c r="I48" s="2286"/>
      <c r="J48" s="2256"/>
      <c r="K48" s="1363"/>
      <c r="L48" s="1364"/>
      <c r="P48" s="2257"/>
      <c r="Q48" s="2257"/>
      <c r="R48" s="356"/>
      <c r="S48" s="1278"/>
      <c r="T48" s="287" t="s">
        <v>566</v>
      </c>
      <c r="U48" s="367"/>
      <c r="V48" s="367"/>
      <c r="W48" s="367"/>
      <c r="X48" s="367"/>
      <c r="Y48" s="367"/>
      <c r="Z48" s="367"/>
      <c r="AA48" s="367"/>
      <c r="AB48" s="367"/>
      <c r="AC48" s="367"/>
      <c r="AD48" s="367"/>
      <c r="AE48" s="367"/>
      <c r="AF48" s="367"/>
      <c r="AG48" s="367"/>
      <c r="AH48" s="367"/>
      <c r="AI48" s="367"/>
      <c r="AJ48" s="367"/>
      <c r="AK48" s="1258" t="s">
        <v>567</v>
      </c>
      <c r="AM48" s="500"/>
      <c r="AN48" s="500" t="str">
        <f>IF(T48="","",T48)</f>
        <v>Добавить значение признака дифференциации</v>
      </c>
      <c r="AO48" s="500"/>
      <c r="AP48" s="500"/>
      <c r="AQ48" s="1155">
        <v>20</v>
      </c>
    </row>
    <row customHeight="1" ht="22.049999999999997">
      <c r="A49" s="1363" t="s">
        <v>346</v>
      </c>
      <c r="B49" s="1363" t="s">
        <v>347</v>
      </c>
      <c r="C49" s="1363" t="s">
        <v>348</v>
      </c>
      <c r="D49" s="1363" t="s">
        <v>600</v>
      </c>
      <c r="E49" s="2259"/>
      <c r="F49" s="2259"/>
      <c r="G49" s="2259"/>
      <c r="H49" s="2259"/>
      <c r="I49" s="2256"/>
      <c r="J49" s="1363"/>
      <c r="K49" s="1363"/>
      <c r="L49" s="1364"/>
      <c r="P49" s="2257"/>
      <c r="Q49" s="1481"/>
      <c r="R49" s="356"/>
      <c r="S49" s="1278"/>
      <c r="T49" s="365" t="s">
        <v>492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346</v>
      </c>
      <c r="B50" s="1363" t="s">
        <v>347</v>
      </c>
      <c r="C50" s="1363" t="s">
        <v>348</v>
      </c>
      <c r="D50" s="1363" t="s">
        <v>600</v>
      </c>
      <c r="E50" s="2259"/>
      <c r="F50" s="2259"/>
      <c r="G50" s="2259"/>
      <c r="H50" s="2258"/>
      <c r="I50" s="1363"/>
      <c r="J50" s="1363"/>
      <c r="K50" s="1363"/>
      <c r="L50" s="1364"/>
      <c r="M50" s="1365"/>
      <c r="N50" s="1365"/>
      <c r="O50" s="537"/>
      <c r="P50" s="360"/>
      <c r="Q50" s="375"/>
      <c r="R50" s="355"/>
      <c r="S50" s="1278"/>
      <c r="T50" s="372" t="s">
        <v>568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346</v>
      </c>
      <c r="B51" s="1343" t="s">
        <v>347</v>
      </c>
      <c r="C51" s="1314"/>
      <c r="D51" s="1314"/>
      <c r="E51" s="2259"/>
      <c r="F51" s="2258"/>
      <c r="G51" s="1314"/>
      <c r="H51" s="1314"/>
      <c r="I51" s="1314"/>
      <c r="J51" s="1314"/>
      <c r="K51" s="1314"/>
      <c r="L51" s="1494"/>
      <c r="M51" s="1321"/>
      <c r="N51" s="1321"/>
      <c r="P51" s="1316"/>
      <c r="Q51" s="1317"/>
      <c r="R51" s="1316"/>
      <c r="S51" s="1322"/>
      <c r="T51" s="1325" t="s">
        <v>495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346</v>
      </c>
      <c r="B52" s="1343"/>
      <c r="C52" s="1343"/>
      <c r="D52" s="1343"/>
      <c r="E52" s="2258"/>
      <c r="F52" s="1343"/>
      <c r="G52" s="1343"/>
      <c r="H52" s="1343"/>
      <c r="I52" s="1343"/>
      <c r="J52" s="1343"/>
      <c r="K52" s="1343"/>
      <c r="L52" s="1346"/>
      <c r="M52" s="1321"/>
      <c r="N52" s="1321"/>
      <c r="O52" s="518"/>
      <c r="P52" s="380"/>
      <c r="Q52" s="1344"/>
      <c r="R52" s="380"/>
      <c r="S52" s="1322"/>
      <c r="T52" s="1325" t="s">
        <v>496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528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5F3D8-8998-FDF8-1DE8-EAF4EC6CDA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206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477</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478</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596</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597</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563</v>
      </c>
      <c r="U5" s="300"/>
      <c r="V5" s="2350"/>
      <c r="W5" s="2351"/>
      <c r="X5" s="2351"/>
      <c r="Y5" s="2351"/>
      <c r="Z5" s="2351"/>
      <c r="AA5" s="2351"/>
      <c r="AB5" s="2352"/>
      <c r="AC5" s="2353"/>
      <c r="AD5" s="2354"/>
      <c r="AE5" s="2354"/>
      <c r="AF5" s="2354"/>
      <c r="AG5" s="2354"/>
      <c r="AH5" s="2354"/>
      <c r="AI5" s="2354"/>
      <c r="AJ5" s="2355"/>
      <c r="AK5" s="1258" t="s">
        <v>564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486</v>
      </c>
      <c r="P6" s="2257"/>
      <c r="Q6" s="2257">
        <v>1</v>
      </c>
      <c r="R6" s="357"/>
      <c r="S6" s="1493">
        <f>$J6</f>
      </c>
      <c r="T6" s="286" t="s">
        <v>487</v>
      </c>
      <c r="U6" s="300"/>
      <c r="V6" s="2245"/>
      <c r="W6" s="2246"/>
      <c r="X6" s="2246"/>
      <c r="Y6" s="2246"/>
      <c r="Z6" s="2246"/>
      <c r="AA6" s="2246"/>
      <c r="AB6" s="2247"/>
      <c r="AC6" s="2245"/>
      <c r="AD6" s="2246"/>
      <c r="AE6" s="2246"/>
      <c r="AF6" s="2246"/>
      <c r="AG6" s="2246"/>
      <c r="AH6" s="2246"/>
      <c r="AI6" s="2246"/>
      <c r="AJ6" s="2247"/>
      <c r="AK6" s="1307" t="s">
        <v>565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367"/>
      <c r="X9" s="367"/>
      <c r="Y9" s="367"/>
      <c r="Z9" s="367"/>
      <c r="AA9" s="367"/>
      <c r="AB9" s="367"/>
      <c r="AC9" s="367"/>
      <c r="AD9" s="367"/>
      <c r="AE9" s="367"/>
      <c r="AF9" s="367"/>
      <c r="AG9" s="367"/>
      <c r="AH9" s="367"/>
      <c r="AI9" s="367"/>
      <c r="AJ9" s="367"/>
      <c r="AK9" s="1258" t="s">
        <v>567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492</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497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498</v>
      </c>
      <c r="P20" s="1362"/>
      <c r="Q20" s="1442"/>
      <c r="R20" s="1442"/>
      <c r="S20" s="729"/>
      <c r="T20" s="1160" t="s">
        <v>499</v>
      </c>
      <c r="Z20" s="186" t="s">
        <v>500</v>
      </c>
      <c r="AB20" s="186" t="s">
        <v>501</v>
      </c>
      <c r="AC20" s="1160" t="s">
        <v>499</v>
      </c>
      <c r="AG20" s="186" t="s">
        <v>502</v>
      </c>
      <c r="AI20" s="186" t="s">
        <v>501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507</v>
      </c>
      <c r="AC34" s="326"/>
      <c r="AD34" s="326"/>
      <c r="AE34" s="326"/>
      <c r="AF34" s="326"/>
      <c r="AG34" s="326"/>
      <c r="AH34" s="326"/>
      <c r="AI34" s="278" t="s">
        <v>507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t="s">
        <v>381</v>
      </c>
      <c r="AQ36" s="1155">
        <v>14</v>
      </c>
    </row>
    <row customHeight="1" ht="14.699999999999998">
      <c r="Q37" s="376"/>
      <c r="R37" s="376"/>
      <c r="S37" s="2273" t="s">
        <v>88</v>
      </c>
      <c r="T37" s="2209" t="s">
        <v>508</v>
      </c>
      <c r="U37" s="301"/>
      <c r="V37" s="2274" t="s">
        <v>509</v>
      </c>
      <c r="W37" s="2275"/>
      <c r="X37" s="2275"/>
      <c r="Y37" s="2275"/>
      <c r="Z37" s="2275"/>
      <c r="AA37" s="2276"/>
      <c r="AB37" s="2277" t="s">
        <v>510</v>
      </c>
      <c r="AC37" s="2274" t="s">
        <v>509</v>
      </c>
      <c r="AD37" s="2275"/>
      <c r="AE37" s="2275"/>
      <c r="AF37" s="2275"/>
      <c r="AG37" s="2275"/>
      <c r="AH37" s="2276"/>
      <c r="AI37" s="2277" t="s">
        <v>511</v>
      </c>
      <c r="AJ37" s="2280" t="s">
        <v>512</v>
      </c>
      <c r="AK37" s="2127"/>
      <c r="AQ37" s="1155">
        <v>14</v>
      </c>
    </row>
    <row customHeight="1" ht="35.699999999999996">
      <c r="Q38" s="376"/>
      <c r="R38" s="376"/>
      <c r="S38" s="2273"/>
      <c r="T38" s="2209"/>
      <c r="U38" s="1031"/>
      <c r="V38" s="1483" t="s">
        <v>569</v>
      </c>
      <c r="W38" s="2262" t="s">
        <v>515</v>
      </c>
      <c r="X38" s="2263"/>
      <c r="Y38" s="2262" t="s">
        <v>516</v>
      </c>
      <c r="Z38" s="2269"/>
      <c r="AA38" s="2263"/>
      <c r="AB38" s="2278"/>
      <c r="AC38" s="1483" t="s">
        <v>569</v>
      </c>
      <c r="AD38" s="2262" t="s">
        <v>515</v>
      </c>
      <c r="AE38" s="2263"/>
      <c r="AF38" s="2262" t="s">
        <v>516</v>
      </c>
      <c r="AG38" s="2269"/>
      <c r="AH38" s="2263"/>
      <c r="AI38" s="2278"/>
      <c r="AJ38" s="2281"/>
      <c r="AK38" s="2127"/>
      <c r="AQ38" s="1155">
        <v>34</v>
      </c>
    </row>
    <row customHeight="1" ht="90.3">
      <c r="A39" s="1370"/>
      <c r="B39" s="1370" t="s">
        <v>218</v>
      </c>
      <c r="C39" s="1370" t="s">
        <v>219</v>
      </c>
      <c r="D39" s="1370" t="s">
        <v>220</v>
      </c>
      <c r="E39" s="1364" t="s">
        <v>517</v>
      </c>
      <c r="F39" s="1364" t="s">
        <v>518</v>
      </c>
      <c r="G39" s="1364" t="s">
        <v>519</v>
      </c>
      <c r="H39" s="1364"/>
      <c r="I39" s="1364" t="s">
        <v>570</v>
      </c>
      <c r="J39" s="1364" t="s">
        <v>522</v>
      </c>
      <c r="K39" s="1364" t="s">
        <v>571</v>
      </c>
      <c r="L39" s="1364" t="s">
        <v>498</v>
      </c>
      <c r="Q39" s="376"/>
      <c r="R39" s="376"/>
      <c r="S39" s="2273"/>
      <c r="T39" s="2209"/>
      <c r="U39" s="302"/>
      <c r="V39" s="1483" t="s">
        <v>598</v>
      </c>
      <c r="W39" s="1222" t="s">
        <v>599</v>
      </c>
      <c r="X39" s="1222" t="s">
        <v>574</v>
      </c>
      <c r="Y39" s="1489" t="s">
        <v>526</v>
      </c>
      <c r="Z39" s="2270" t="s">
        <v>527</v>
      </c>
      <c r="AA39" s="2271"/>
      <c r="AB39" s="2279"/>
      <c r="AC39" s="1483" t="s">
        <v>598</v>
      </c>
      <c r="AD39" s="1222" t="s">
        <v>599</v>
      </c>
      <c r="AE39" s="1222" t="s">
        <v>574</v>
      </c>
      <c r="AF39" s="1489" t="s">
        <v>526</v>
      </c>
      <c r="AG39" s="2270" t="s">
        <v>527</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161</v>
      </c>
      <c r="T40" s="1255" t="s">
        <v>104</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351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206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351</v>
      </c>
      <c r="B42" s="1363" t="s">
        <v>352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477</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478</v>
      </c>
      <c r="AM42" s="500"/>
      <c r="AN42" s="500" t="str">
        <f>IF(T42="","",T42)</f>
        <v>Территория действия тарифа</v>
      </c>
      <c r="AO42" s="500"/>
      <c r="AP42" s="500"/>
      <c r="AQ42" s="1155">
        <v>23</v>
      </c>
    </row>
    <row customHeight="1" ht="24">
      <c r="A43" s="1363" t="s">
        <v>351</v>
      </c>
      <c r="B43" s="1363" t="s">
        <v>352</v>
      </c>
      <c r="C43" s="1363" t="s">
        <v>353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596</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597</v>
      </c>
      <c r="AM43" s="500"/>
      <c r="AN43" s="500" t="str">
        <f>IF(T43="","",T43)</f>
        <v>Наименование централизованной системы водоотведения</v>
      </c>
      <c r="AO43" s="500"/>
      <c r="AP43" s="500"/>
      <c r="AQ43" s="1155">
        <v>23</v>
      </c>
    </row>
    <row customHeight="1" ht="24">
      <c r="A44" s="1363" t="s">
        <v>351</v>
      </c>
      <c r="B44" s="1363" t="s">
        <v>352</v>
      </c>
      <c r="C44" s="1363" t="s">
        <v>353</v>
      </c>
      <c r="D44" s="1363" t="s">
        <v>601</v>
      </c>
      <c r="E44" s="2259"/>
      <c r="F44" s="2259"/>
      <c r="G44" s="2259"/>
      <c r="H44" s="2259"/>
      <c r="I44" s="2256" t="str">
        <f>S43&amp;".1"</f>
        <v>...1</v>
      </c>
      <c r="J44" s="1363"/>
      <c r="K44" s="1363"/>
      <c r="L44" s="1364"/>
      <c r="P44" s="2257">
        <v>1</v>
      </c>
      <c r="Q44" s="1481"/>
      <c r="R44" s="356"/>
      <c r="S44" s="1493" t="str">
        <f>$I44</f>
        <v>...1</v>
      </c>
      <c r="T44" s="285" t="s">
        <v>563</v>
      </c>
      <c r="U44" s="300"/>
      <c r="V44" s="2350"/>
      <c r="W44" s="2351"/>
      <c r="X44" s="2351"/>
      <c r="Y44" s="2351"/>
      <c r="Z44" s="2351"/>
      <c r="AA44" s="2351"/>
      <c r="AB44" s="2352"/>
      <c r="AC44" s="2353"/>
      <c r="AD44" s="2354"/>
      <c r="AE44" s="2354"/>
      <c r="AF44" s="2354"/>
      <c r="AG44" s="2354"/>
      <c r="AH44" s="2354"/>
      <c r="AI44" s="2354"/>
      <c r="AJ44" s="2355"/>
      <c r="AK44" s="1258" t="s">
        <v>564</v>
      </c>
      <c r="AM44" s="500"/>
      <c r="AN44" s="500" t="str">
        <f>IF(T44="","",T44)</f>
        <v>Наименование признака дифференциации</v>
      </c>
      <c r="AO44" s="500"/>
      <c r="AP44" s="500"/>
      <c r="AQ44" s="1155">
        <v>23</v>
      </c>
    </row>
    <row customHeight="1" ht="24">
      <c r="A45" s="1363" t="s">
        <v>351</v>
      </c>
      <c r="B45" s="1363" t="s">
        <v>352</v>
      </c>
      <c r="C45" s="1363" t="s">
        <v>353</v>
      </c>
      <c r="D45" s="1363" t="s">
        <v>601</v>
      </c>
      <c r="E45" s="2259"/>
      <c r="F45" s="2259"/>
      <c r="G45" s="2259"/>
      <c r="H45" s="2259"/>
      <c r="I45" s="2286"/>
      <c r="J45" s="2256" t="str">
        <f>I44&amp;".1"</f>
        <v>...1.1</v>
      </c>
      <c r="K45" s="1363"/>
      <c r="L45" s="1364" t="s">
        <v>486</v>
      </c>
      <c r="P45" s="2257"/>
      <c r="Q45" s="2257">
        <v>1</v>
      </c>
      <c r="R45" s="357"/>
      <c r="S45" s="1493" t="str">
        <f>$J45</f>
        <v>...1.1</v>
      </c>
      <c r="T45" s="286" t="s">
        <v>487</v>
      </c>
      <c r="U45" s="300"/>
      <c r="V45" s="2245"/>
      <c r="W45" s="2246"/>
      <c r="X45" s="2246"/>
      <c r="Y45" s="2246"/>
      <c r="Z45" s="2246"/>
      <c r="AA45" s="2246"/>
      <c r="AB45" s="2247"/>
      <c r="AC45" s="2245"/>
      <c r="AD45" s="2246"/>
      <c r="AE45" s="2246"/>
      <c r="AF45" s="2246"/>
      <c r="AG45" s="2246"/>
      <c r="AH45" s="2246"/>
      <c r="AI45" s="2246"/>
      <c r="AJ45" s="2247"/>
      <c r="AK45" s="1307" t="s">
        <v>565</v>
      </c>
      <c r="AM45" s="500"/>
      <c r="AN45" s="500" t="str">
        <f>IF(T45="","",T45)</f>
        <v>Группа потребителей</v>
      </c>
      <c r="AO45" s="500"/>
      <c r="AP45" s="500"/>
      <c r="AQ45" s="1155">
        <v>23</v>
      </c>
    </row>
    <row customHeight="1" ht="24">
      <c r="A46" s="1363" t="s">
        <v>351</v>
      </c>
      <c r="B46" s="1363" t="s">
        <v>352</v>
      </c>
      <c r="C46" s="1363" t="s">
        <v>353</v>
      </c>
      <c r="D46" s="1363" t="s">
        <v>601</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351</v>
      </c>
      <c r="B47" s="1363" t="s">
        <v>352</v>
      </c>
      <c r="C47" s="1363" t="s">
        <v>353</v>
      </c>
      <c r="D47" s="1363" t="s">
        <v>601</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351</v>
      </c>
      <c r="B48" s="1363" t="s">
        <v>352</v>
      </c>
      <c r="C48" s="1363" t="s">
        <v>353</v>
      </c>
      <c r="D48" s="1363" t="s">
        <v>601</v>
      </c>
      <c r="E48" s="2259"/>
      <c r="F48" s="2259"/>
      <c r="G48" s="2259"/>
      <c r="H48" s="2259"/>
      <c r="I48" s="2286"/>
      <c r="J48" s="2256"/>
      <c r="K48" s="1363"/>
      <c r="L48" s="1364"/>
      <c r="P48" s="2257"/>
      <c r="Q48" s="2257"/>
      <c r="R48" s="356"/>
      <c r="S48" s="1278"/>
      <c r="T48" s="287" t="s">
        <v>566</v>
      </c>
      <c r="U48" s="367"/>
      <c r="V48" s="367"/>
      <c r="W48" s="367"/>
      <c r="X48" s="367"/>
      <c r="Y48" s="367"/>
      <c r="Z48" s="367"/>
      <c r="AA48" s="367"/>
      <c r="AB48" s="367"/>
      <c r="AC48" s="367"/>
      <c r="AD48" s="367"/>
      <c r="AE48" s="367"/>
      <c r="AF48" s="367"/>
      <c r="AG48" s="367"/>
      <c r="AH48" s="367"/>
      <c r="AI48" s="367"/>
      <c r="AJ48" s="367"/>
      <c r="AK48" s="1258" t="s">
        <v>567</v>
      </c>
      <c r="AM48" s="500"/>
      <c r="AN48" s="500" t="str">
        <f>IF(T48="","",T48)</f>
        <v>Добавить значение признака дифференциации</v>
      </c>
      <c r="AO48" s="500"/>
      <c r="AP48" s="500"/>
      <c r="AQ48" s="1155">
        <v>20</v>
      </c>
    </row>
    <row customHeight="1" ht="22.049999999999997">
      <c r="A49" s="1363" t="s">
        <v>351</v>
      </c>
      <c r="B49" s="1363" t="s">
        <v>352</v>
      </c>
      <c r="C49" s="1363" t="s">
        <v>353</v>
      </c>
      <c r="D49" s="1363" t="s">
        <v>601</v>
      </c>
      <c r="E49" s="2259"/>
      <c r="F49" s="2259"/>
      <c r="G49" s="2259"/>
      <c r="H49" s="2259"/>
      <c r="I49" s="2256"/>
      <c r="J49" s="1363"/>
      <c r="K49" s="1363"/>
      <c r="L49" s="1364"/>
      <c r="P49" s="2257"/>
      <c r="Q49" s="1481"/>
      <c r="R49" s="356"/>
      <c r="S49" s="1278"/>
      <c r="T49" s="365" t="s">
        <v>492</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351</v>
      </c>
      <c r="B50" s="1363" t="s">
        <v>352</v>
      </c>
      <c r="C50" s="1363" t="s">
        <v>353</v>
      </c>
      <c r="D50" s="1363" t="s">
        <v>601</v>
      </c>
      <c r="E50" s="2259"/>
      <c r="F50" s="2259"/>
      <c r="G50" s="2259"/>
      <c r="H50" s="2258"/>
      <c r="I50" s="1363"/>
      <c r="J50" s="1363"/>
      <c r="K50" s="1363"/>
      <c r="L50" s="1364"/>
      <c r="M50" s="1365"/>
      <c r="N50" s="1365"/>
      <c r="O50" s="537"/>
      <c r="P50" s="360"/>
      <c r="Q50" s="375"/>
      <c r="R50" s="355"/>
      <c r="S50" s="1278"/>
      <c r="T50" s="372" t="s">
        <v>568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351</v>
      </c>
      <c r="B51" s="1343" t="s">
        <v>352</v>
      </c>
      <c r="C51" s="1314"/>
      <c r="D51" s="1314"/>
      <c r="E51" s="2259"/>
      <c r="F51" s="2258"/>
      <c r="G51" s="1314"/>
      <c r="H51" s="1314"/>
      <c r="I51" s="1314"/>
      <c r="J51" s="1314"/>
      <c r="K51" s="1314"/>
      <c r="L51" s="1494"/>
      <c r="M51" s="1321"/>
      <c r="N51" s="1321"/>
      <c r="P51" s="1316"/>
      <c r="Q51" s="1317"/>
      <c r="R51" s="1316"/>
      <c r="S51" s="1322"/>
      <c r="T51" s="1325" t="s">
        <v>495</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351</v>
      </c>
      <c r="B52" s="1343"/>
      <c r="C52" s="1343"/>
      <c r="D52" s="1343"/>
      <c r="E52" s="2258"/>
      <c r="F52" s="1343"/>
      <c r="G52" s="1343"/>
      <c r="H52" s="1343"/>
      <c r="I52" s="1343"/>
      <c r="J52" s="1343"/>
      <c r="K52" s="1343"/>
      <c r="L52" s="1346"/>
      <c r="M52" s="1321"/>
      <c r="N52" s="1321"/>
      <c r="O52" s="518"/>
      <c r="P52" s="380"/>
      <c r="Q52" s="1344"/>
      <c r="R52" s="380"/>
      <c r="S52" s="1322"/>
      <c r="T52" s="1325" t="s">
        <v>496</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528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F3268-45D8-7AC7-DD93-A3A9F826B89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206</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477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478</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596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597</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482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483</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581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582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602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603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585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495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496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497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498</v>
      </c>
      <c r="P24" s="1508"/>
      <c r="Q24" s="1510"/>
      <c r="R24" s="1510"/>
      <c r="AA24" s="1507" t="s">
        <v>500</v>
      </c>
      <c r="AC24" s="1507" t="s">
        <v>501</v>
      </c>
      <c r="AD24" s="1507" t="s">
        <v>549</v>
      </c>
      <c r="AH24" s="1507" t="s">
        <v>549</v>
      </c>
      <c r="AK24" s="1507" t="s">
        <v>586</v>
      </c>
      <c r="AL24" s="1507" t="s">
        <v>549</v>
      </c>
      <c r="AP24" s="1507" t="s">
        <v>549</v>
      </c>
      <c r="AY24" s="1507" t="s">
        <v>500</v>
      </c>
      <c r="BA24" s="1507" t="s">
        <v>501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КЧРГУП "Теплоэнерго"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503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504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503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504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507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380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381</v>
      </c>
      <c r="BI40" s="1155">
        <v>14</v>
      </c>
    </row>
    <row customHeight="1" ht="14.699999999999998">
      <c r="Q41" s="291"/>
      <c r="R41" s="376"/>
      <c r="S41" s="2273" t="s">
        <v>88</v>
      </c>
      <c r="T41" s="2209" t="s">
        <v>587</v>
      </c>
      <c r="U41" s="301"/>
      <c r="V41" s="2274" t="s">
        <v>509</v>
      </c>
      <c r="W41" s="2275"/>
      <c r="X41" s="2275"/>
      <c r="Y41" s="2275"/>
      <c r="Z41" s="2275"/>
      <c r="AA41" s="2275"/>
      <c r="AB41" s="2276"/>
      <c r="AC41" s="2277" t="s">
        <v>510</v>
      </c>
      <c r="AD41" s="2328" t="s">
        <v>604</v>
      </c>
      <c r="AE41" s="2291"/>
      <c r="AF41" s="2291"/>
      <c r="AG41" s="2329"/>
      <c r="AH41" s="2328" t="s">
        <v>605</v>
      </c>
      <c r="AI41" s="2291"/>
      <c r="AJ41" s="2291"/>
      <c r="AK41" s="2329"/>
      <c r="AL41" s="2328" t="s">
        <v>606</v>
      </c>
      <c r="AM41" s="2291"/>
      <c r="AN41" s="2291"/>
      <c r="AO41" s="2329"/>
      <c r="AP41" s="2328" t="s">
        <v>591</v>
      </c>
      <c r="AQ41" s="2291"/>
      <c r="AR41" s="2291"/>
      <c r="AS41" s="2329"/>
      <c r="AT41" s="2274" t="s">
        <v>509</v>
      </c>
      <c r="AU41" s="2275"/>
      <c r="AV41" s="2275"/>
      <c r="AW41" s="2275"/>
      <c r="AX41" s="2275"/>
      <c r="AY41" s="2275"/>
      <c r="AZ41" s="2276"/>
      <c r="BA41" s="2277" t="s">
        <v>510</v>
      </c>
      <c r="BB41" s="2280" t="s">
        <v>512</v>
      </c>
      <c r="BC41" s="2127"/>
      <c r="BI41" s="1155">
        <v>14</v>
      </c>
    </row>
    <row customHeight="1" ht="35.699999999999996">
      <c r="Q42" s="291"/>
      <c r="R42" s="376"/>
      <c r="S42" s="2273"/>
      <c r="T42" s="2209"/>
      <c r="U42" s="1031"/>
      <c r="V42" s="2192" t="s">
        <v>592</v>
      </c>
      <c r="W42" s="2193"/>
      <c r="X42" s="2192" t="s">
        <v>593</v>
      </c>
      <c r="Y42" s="2193"/>
      <c r="Z42" s="2294" t="s">
        <v>594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607</v>
      </c>
      <c r="AU42" s="2193"/>
      <c r="AV42" s="2192" t="s">
        <v>608</v>
      </c>
      <c r="AW42" s="2193"/>
      <c r="AX42" s="2294" t="s">
        <v>594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218</v>
      </c>
      <c r="C44" s="1370" t="s">
        <v>219</v>
      </c>
      <c r="D44" s="1370" t="s">
        <v>220</v>
      </c>
      <c r="E44" s="1364" t="s">
        <v>517</v>
      </c>
      <c r="F44" s="1364" t="s">
        <v>518</v>
      </c>
      <c r="G44" s="1364" t="s">
        <v>519</v>
      </c>
      <c r="H44" s="1364" t="s">
        <v>520</v>
      </c>
      <c r="I44" s="1364" t="s">
        <v>521</v>
      </c>
      <c r="J44" s="1364" t="s">
        <v>522</v>
      </c>
      <c r="K44" s="1364" t="s">
        <v>523</v>
      </c>
      <c r="L44" s="1364" t="s">
        <v>498</v>
      </c>
      <c r="Q44" s="291"/>
      <c r="R44" s="376"/>
      <c r="S44" s="2273"/>
      <c r="T44" s="2209"/>
      <c r="U44" s="302"/>
      <c r="V44" s="1479" t="s">
        <v>558</v>
      </c>
      <c r="W44" s="1479" t="s">
        <v>559</v>
      </c>
      <c r="X44" s="1479" t="s">
        <v>558</v>
      </c>
      <c r="Y44" s="1479" t="s">
        <v>559</v>
      </c>
      <c r="Z44" s="1489" t="s">
        <v>526</v>
      </c>
      <c r="AA44" s="2270" t="s">
        <v>527</v>
      </c>
      <c r="AB44" s="2271"/>
      <c r="AC44" s="2279"/>
      <c r="AD44" s="2333"/>
      <c r="AE44" s="2334"/>
      <c r="AF44" s="2334"/>
      <c r="AG44" s="2335"/>
      <c r="AH44" s="2333"/>
      <c r="AI44" s="2334"/>
      <c r="AJ44" s="2334"/>
      <c r="AK44" s="2335"/>
      <c r="AL44" s="2333"/>
      <c r="AM44" s="2334"/>
      <c r="AN44" s="2334"/>
      <c r="AO44" s="2335"/>
      <c r="AP44" s="2333"/>
      <c r="AQ44" s="2334"/>
      <c r="AR44" s="2334"/>
      <c r="AS44" s="2335"/>
      <c r="AT44" s="1479" t="s">
        <v>558</v>
      </c>
      <c r="AU44" s="1479" t="s">
        <v>559</v>
      </c>
      <c r="AV44" s="1479" t="s">
        <v>558</v>
      </c>
      <c r="AW44" s="1479" t="s">
        <v>559</v>
      </c>
      <c r="AX44" s="1489" t="s">
        <v>526</v>
      </c>
      <c r="AY44" s="2270" t="s">
        <v>527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161</v>
      </c>
      <c r="T45" s="1255" t="s">
        <v>104</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356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206</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356</v>
      </c>
      <c r="B47" s="1363" t="s">
        <v>357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477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478</v>
      </c>
      <c r="BE47" s="500"/>
      <c r="BF47" s="500" t="str">
        <f>IF(T47="","",T47)</f>
        <v>Территория действия тарифа</v>
      </c>
      <c r="BG47" s="500"/>
      <c r="BH47" s="500"/>
      <c r="BI47" s="1155">
        <v>21</v>
      </c>
    </row>
    <row customHeight="1" ht="35.699999999999996">
      <c r="A48" s="1363" t="s">
        <v>356</v>
      </c>
      <c r="B48" s="1363" t="s">
        <v>357</v>
      </c>
      <c r="C48" s="1363" t="s">
        <v>358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596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597</v>
      </c>
      <c r="BE48" s="500"/>
      <c r="BF48" s="500" t="str">
        <f>IF(T48="","",T48)</f>
        <v>Наименование централизованной системы водоотведения</v>
      </c>
      <c r="BG48" s="500"/>
      <c r="BH48" s="500"/>
      <c r="BI48" s="1155">
        <v>34</v>
      </c>
    </row>
    <row s="1642" customFormat="1" customHeight="1" ht="0">
      <c r="A49" s="1343" t="s">
        <v>356</v>
      </c>
      <c r="B49" s="1343" t="s">
        <v>357</v>
      </c>
      <c r="C49" s="1343" t="s">
        <v>358</v>
      </c>
      <c r="D49" s="1343" t="s">
        <v>609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482</v>
      </c>
      <c r="BE49" s="500"/>
      <c r="BF49" s="500" t="str">
        <f>IF(T49="","",T49)</f>
        <v/>
      </c>
      <c r="BG49" s="500"/>
      <c r="BH49" s="500"/>
      <c r="BI49" s="511">
        <v>0</v>
      </c>
    </row>
    <row s="1642" customFormat="1" customHeight="1" ht="0">
      <c r="A50" s="1343" t="s">
        <v>356</v>
      </c>
      <c r="B50" s="1343" t="s">
        <v>357</v>
      </c>
      <c r="C50" s="1343" t="s">
        <v>358</v>
      </c>
      <c r="D50" s="1343" t="s">
        <v>609</v>
      </c>
      <c r="E50" s="2259"/>
      <c r="F50" s="2259"/>
      <c r="G50" s="2259"/>
      <c r="H50" s="2259"/>
      <c r="I50" s="2256" t="str">
        <f>S49&amp;".1"</f>
        <v>.1</v>
      </c>
      <c r="J50" s="1343"/>
      <c r="K50" s="1343"/>
      <c r="L50" s="1346" t="s">
        <v>483</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356</v>
      </c>
      <c r="B51" s="1343" t="s">
        <v>357</v>
      </c>
      <c r="C51" s="1343" t="s">
        <v>358</v>
      </c>
      <c r="D51" s="1343" t="s">
        <v>609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356</v>
      </c>
      <c r="B52" s="1363" t="s">
        <v>357</v>
      </c>
      <c r="C52" s="1363" t="s">
        <v>358</v>
      </c>
      <c r="D52" s="1363" t="s">
        <v>609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581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582</v>
      </c>
      <c r="AT53" s="1393"/>
      <c r="AU53" s="1496"/>
      <c r="AV53" s="1393"/>
      <c r="AW53" s="1496"/>
      <c r="AX53" s="1393"/>
      <c r="AY53" s="1393"/>
      <c r="AZ53" s="1393"/>
      <c r="BA53" s="1393"/>
      <c r="BB53" s="1397"/>
      <c r="BC53" s="2254"/>
      <c r="BE53" s="500"/>
      <c r="BF53" s="500"/>
      <c r="BG53" s="500"/>
      <c r="BH53" s="500"/>
      <c r="BI53" s="1155">
        <v>11</v>
      </c>
    </row>
    <row customHeight="1" ht="11.549999999999999">
      <c r="A54" s="1363" t="s">
        <v>356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602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356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603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356</v>
      </c>
      <c r="B56" s="1363" t="s">
        <v>357</v>
      </c>
      <c r="C56" s="1363" t="s">
        <v>358</v>
      </c>
      <c r="D56" s="1363" t="s">
        <v>609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585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356</v>
      </c>
      <c r="B57" s="1363" t="s">
        <v>357</v>
      </c>
      <c r="C57" s="1363" t="s">
        <v>358</v>
      </c>
      <c r="D57" s="1363" t="s">
        <v>609</v>
      </c>
      <c r="E57" s="2259"/>
      <c r="F57" s="2259"/>
      <c r="G57" s="2259"/>
      <c r="H57" s="2259"/>
      <c r="I57" s="2286"/>
      <c r="J57" s="2256"/>
      <c r="K57" s="1363"/>
      <c r="L57" s="1364"/>
      <c r="P57" s="2257"/>
      <c r="Q57" s="2257"/>
      <c r="R57" s="356"/>
      <c r="S57" s="1278"/>
      <c r="T57" s="287" t="s">
        <v>548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356</v>
      </c>
      <c r="B58" s="1343" t="s">
        <v>357</v>
      </c>
      <c r="C58" s="1343" t="s">
        <v>358</v>
      </c>
      <c r="D58" s="1343" t="s">
        <v>609</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356</v>
      </c>
      <c r="B59" s="1343" t="s">
        <v>357</v>
      </c>
      <c r="C59" s="1343" t="s">
        <v>358</v>
      </c>
      <c r="D59" s="1343" t="s">
        <v>609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356</v>
      </c>
      <c r="B60" s="1343" t="s">
        <v>357</v>
      </c>
      <c r="C60" s="1343" t="s">
        <v>358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356</v>
      </c>
      <c r="B61" s="1343" t="s">
        <v>357</v>
      </c>
      <c r="C61" s="1314"/>
      <c r="D61" s="1314"/>
      <c r="E61" s="2259"/>
      <c r="F61" s="2258"/>
      <c r="G61" s="1314"/>
      <c r="H61" s="1314"/>
      <c r="I61" s="1314"/>
      <c r="J61" s="1314"/>
      <c r="K61" s="1314"/>
      <c r="L61" s="1494"/>
      <c r="M61" s="1321"/>
      <c r="N61" s="1321"/>
      <c r="P61" s="1316"/>
      <c r="Q61" s="1317"/>
      <c r="R61" s="1316"/>
      <c r="S61" s="1322"/>
      <c r="T61" s="1325" t="s">
        <v>495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356</v>
      </c>
      <c r="B62" s="1343"/>
      <c r="C62" s="1343"/>
      <c r="D62" s="1343"/>
      <c r="E62" s="2258"/>
      <c r="F62" s="1343"/>
      <c r="G62" s="1343"/>
      <c r="H62" s="1343"/>
      <c r="I62" s="1343"/>
      <c r="J62" s="1343"/>
      <c r="K62" s="1343"/>
      <c r="L62" s="1346"/>
      <c r="M62" s="1321"/>
      <c r="N62" s="1321"/>
      <c r="O62" s="518"/>
      <c r="P62" s="380"/>
      <c r="Q62" s="1344"/>
      <c r="R62" s="380"/>
      <c r="S62" s="1322"/>
      <c r="T62" s="1325" t="s">
        <v>496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528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5CF98-41A8-3418-61B6-C04A7CAEDD05}" mc:Ignorable="x14ac xr xr2 xr3">
  <sheetPr>
    <tabColor rgb="FFCCCCFF"/>
    <pageSetUpPr fitToPage="1"/>
  </sheetPr>
  <dimension ref="A1:AC57"/>
  <sheetViews>
    <sheetView showGridLines="0" zoomScale="90" workbookViewId="0">
      <pane xSplit="6" ySplit="11" topLeftCell="G18" activePane="bottomRight" state="frozen"/>
      <selection pane="bottomLeft" activeCell="A12" sqref="A12"/>
      <selection pane="topRight" activeCell="G1" sqref="G1"/>
      <selection pane="bottomRight" activeCell="G40" sqref="G40"/>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101</v>
      </c>
      <c r="I13" s="791" t="s">
        <v>102</v>
      </c>
      <c r="J13" s="500">
        <f>MERGEVALUE(G13)</f>
      </c>
      <c r="K13" s="511"/>
      <c r="L13" s="511"/>
      <c r="M13" s="500" t="str">
        <f t="array" ref="M13:M13">IF(ISERROR(MATCH(MID(N13,1,250),MID(note_ter,1,250),0)),"n","y")</f>
        <v>n</v>
      </c>
      <c r="N13" s="511"/>
      <c r="O13" s="500" t="str">
        <f>H13&amp;"("&amp;I13&amp;")"</f>
        <v>Адыге-Хабльское(91603408)</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103</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customHeight="1" ht="15">
      <c r="A15" s="2217" t="s">
        <v>104</v>
      </c>
      <c r="B15" s="1160"/>
      <c r="C15" s="801" t="s">
        <v>105</v>
      </c>
      <c r="D15" s="1818"/>
      <c r="E15" s="1805" t="str">
        <f>A15</f>
        <v>2</v>
      </c>
      <c r="F15" s="804" t="s">
        <v>106</v>
      </c>
      <c r="G15" s="540" t="str">
        <f>"Территория "&amp;E15</f>
        <v>Территория 2</v>
      </c>
      <c r="H15" s="792"/>
      <c r="I15" s="792"/>
      <c r="J15" s="789"/>
      <c r="K15" s="1624"/>
      <c r="L15" s="1624"/>
      <c r="M15" s="1624"/>
      <c r="N15" s="226"/>
      <c r="O15" s="1624"/>
      <c r="P15" s="225"/>
      <c r="Q15" s="225"/>
      <c r="R15" s="225"/>
      <c r="S15" s="225"/>
      <c r="T15" s="1819"/>
      <c r="U15" s="1819"/>
      <c r="V15" s="1819"/>
      <c r="W15" s="1819"/>
      <c r="X15" s="1819"/>
      <c r="Y15" s="1819"/>
      <c r="Z15" s="1819"/>
      <c r="AA15" s="1819"/>
      <c r="AB15" s="1819"/>
      <c r="AC15" s="1819"/>
    </row>
    <row customHeight="1" ht="15">
      <c r="A16" s="2217"/>
      <c r="B16" s="1160">
        <v>1</v>
      </c>
      <c r="C16" s="1160"/>
      <c r="D16" s="800"/>
      <c r="E16" s="1813" t="str">
        <f>A15&amp;"."&amp;B16</f>
        <v>2.1</v>
      </c>
      <c r="F16" s="803" t="s">
        <v>107</v>
      </c>
      <c r="G16" s="793" t="s">
        <v>108</v>
      </c>
      <c r="H16" s="793" t="s">
        <v>108</v>
      </c>
      <c r="I16" s="791" t="s">
        <v>109</v>
      </c>
      <c r="J16" s="1624"/>
      <c r="K16" s="1636"/>
      <c r="L16" s="1636"/>
      <c r="M16" s="1624" t="str">
        <f t="array" ref="M16:M16">IF(ISERROR(MATCH(MID(N16,1,250),MID(note_ter,1,250),0)),"n","y")</f>
        <v>n</v>
      </c>
      <c r="N16" s="1636"/>
      <c r="O16" s="1624" t="str">
        <f>H16&amp;"("&amp;I16&amp;")"</f>
        <v>Карачаевский(91705000)</v>
      </c>
      <c r="P16" s="1160"/>
      <c r="Q16" s="1160"/>
      <c r="R16" s="420"/>
      <c r="S16" s="1160"/>
      <c r="T16" s="1160"/>
      <c r="U16" s="1160"/>
      <c r="V16" s="422"/>
      <c r="W16" s="422"/>
      <c r="X16" s="419"/>
      <c r="Y16" s="419"/>
      <c r="Z16" s="419"/>
      <c r="AA16" s="419"/>
      <c r="AB16" s="419"/>
      <c r="AC16" s="419"/>
    </row>
    <row customHeight="1" ht="15">
      <c r="A17" s="2217"/>
      <c r="B17" s="1160"/>
      <c r="C17" s="412"/>
      <c r="D17" s="801"/>
      <c r="E17" s="421"/>
      <c r="F17" s="177"/>
      <c r="G17" s="415" t="s">
        <v>103</v>
      </c>
      <c r="H17" s="187"/>
      <c r="I17" s="424"/>
      <c r="J17" s="1636"/>
      <c r="K17" s="1636"/>
      <c r="L17" s="1636"/>
      <c r="M17" s="1636"/>
      <c r="N17" s="1624"/>
      <c r="O17" s="1636"/>
      <c r="P17" s="1160"/>
      <c r="Q17" s="1160"/>
      <c r="R17" s="420"/>
      <c r="S17" s="1160"/>
      <c r="T17" s="1160"/>
      <c r="U17" s="1160"/>
      <c r="V17" s="422"/>
      <c r="W17" s="422"/>
      <c r="X17" s="419"/>
      <c r="Y17" s="419"/>
      <c r="Z17" s="419"/>
      <c r="AA17" s="419"/>
      <c r="AB17" s="419"/>
      <c r="AC17" s="419"/>
    </row>
    <row customHeight="1" ht="15">
      <c r="A18" s="2217" t="s">
        <v>90</v>
      </c>
      <c r="B18" s="1160"/>
      <c r="C18" s="801" t="s">
        <v>105</v>
      </c>
      <c r="D18" s="1818"/>
      <c r="E18" s="1805" t="str">
        <f>A18</f>
        <v>3</v>
      </c>
      <c r="F18" s="804" t="s">
        <v>110</v>
      </c>
      <c r="G18" s="540" t="str">
        <f>"Территория "&amp;E18</f>
        <v>Территория 3</v>
      </c>
      <c r="H18" s="792"/>
      <c r="I18" s="792"/>
      <c r="J18" s="789"/>
      <c r="K18" s="1624"/>
      <c r="L18" s="1624"/>
      <c r="M18" s="1624"/>
      <c r="N18" s="226"/>
      <c r="O18" s="1624"/>
      <c r="P18" s="225"/>
      <c r="Q18" s="225"/>
      <c r="R18" s="225"/>
      <c r="S18" s="225"/>
      <c r="T18" s="1819"/>
      <c r="U18" s="1819"/>
      <c r="V18" s="1819"/>
      <c r="W18" s="1819"/>
      <c r="X18" s="1819"/>
      <c r="Y18" s="1819"/>
      <c r="Z18" s="1819"/>
      <c r="AA18" s="1819"/>
      <c r="AB18" s="1819"/>
      <c r="AC18" s="1819"/>
    </row>
    <row customHeight="1" ht="15">
      <c r="A19" s="2217"/>
      <c r="B19" s="1160">
        <v>1</v>
      </c>
      <c r="C19" s="1160"/>
      <c r="D19" s="800"/>
      <c r="E19" s="1813" t="str">
        <f>A18&amp;"."&amp;B19</f>
        <v>3.1</v>
      </c>
      <c r="F19" s="803" t="s">
        <v>107</v>
      </c>
      <c r="G19" s="793" t="s">
        <v>108</v>
      </c>
      <c r="H19" s="793" t="s">
        <v>108</v>
      </c>
      <c r="I19" s="791" t="s">
        <v>109</v>
      </c>
      <c r="J19" s="1624"/>
      <c r="K19" s="1636"/>
      <c r="L19" s="1636"/>
      <c r="M19" s="1624" t="str">
        <f t="array" ref="M19:M19">IF(ISERROR(MATCH(MID(N19,1,250),MID(note_ter,1,250),0)),"n","y")</f>
        <v>n</v>
      </c>
      <c r="N19" s="1636"/>
      <c r="O19" s="1624" t="str">
        <f>H19&amp;"("&amp;I19&amp;")"</f>
        <v>Карачаевский(91705000)</v>
      </c>
      <c r="P19" s="1160"/>
      <c r="Q19" s="1160"/>
      <c r="R19" s="420"/>
      <c r="S19" s="1160"/>
      <c r="T19" s="1160"/>
      <c r="U19" s="1160"/>
      <c r="V19" s="422"/>
      <c r="W19" s="422"/>
      <c r="X19" s="419"/>
      <c r="Y19" s="419"/>
      <c r="Z19" s="419"/>
      <c r="AA19" s="419"/>
      <c r="AB19" s="419"/>
      <c r="AC19" s="419"/>
    </row>
    <row customHeight="1" ht="15">
      <c r="A20" s="2217"/>
      <c r="B20" s="1160"/>
      <c r="C20" s="412"/>
      <c r="D20" s="801"/>
      <c r="E20" s="421"/>
      <c r="F20" s="177"/>
      <c r="G20" s="415" t="s">
        <v>103</v>
      </c>
      <c r="H20" s="187"/>
      <c r="I20" s="424"/>
      <c r="J20" s="1636"/>
      <c r="K20" s="1636"/>
      <c r="L20" s="1636"/>
      <c r="M20" s="1636"/>
      <c r="N20" s="1624"/>
      <c r="O20" s="1636"/>
      <c r="P20" s="1160"/>
      <c r="Q20" s="1160"/>
      <c r="R20" s="420"/>
      <c r="S20" s="1160"/>
      <c r="T20" s="1160"/>
      <c r="U20" s="1160"/>
      <c r="V20" s="422"/>
      <c r="W20" s="422"/>
      <c r="X20" s="419"/>
      <c r="Y20" s="419"/>
      <c r="Z20" s="419"/>
      <c r="AA20" s="419"/>
      <c r="AB20" s="419"/>
      <c r="AC20" s="419"/>
    </row>
    <row customHeight="1" ht="15">
      <c r="A21" s="2217" t="s">
        <v>91</v>
      </c>
      <c r="B21" s="1160"/>
      <c r="C21" s="801" t="s">
        <v>105</v>
      </c>
      <c r="D21" s="1818"/>
      <c r="E21" s="1805" t="str">
        <f>A21</f>
        <v>4</v>
      </c>
      <c r="F21" s="804" t="s">
        <v>111</v>
      </c>
      <c r="G21" s="540" t="str">
        <f>"Территория "&amp;E21</f>
        <v>Территория 4</v>
      </c>
      <c r="H21" s="792"/>
      <c r="I21" s="792"/>
      <c r="J21" s="789"/>
      <c r="K21" s="1624"/>
      <c r="L21" s="1624"/>
      <c r="M21" s="1624"/>
      <c r="N21" s="226"/>
      <c r="O21" s="1624"/>
      <c r="P21" s="225"/>
      <c r="Q21" s="225"/>
      <c r="R21" s="225"/>
      <c r="S21" s="225"/>
      <c r="T21" s="1819"/>
      <c r="U21" s="1819"/>
      <c r="V21" s="1819"/>
      <c r="W21" s="1819"/>
      <c r="X21" s="1819"/>
      <c r="Y21" s="1819"/>
      <c r="Z21" s="1819"/>
      <c r="AA21" s="1819"/>
      <c r="AB21" s="1819"/>
      <c r="AC21" s="1819"/>
    </row>
    <row customHeight="1" ht="15">
      <c r="A22" s="2217"/>
      <c r="B22" s="1160">
        <v>1</v>
      </c>
      <c r="C22" s="1160"/>
      <c r="D22" s="800"/>
      <c r="E22" s="1813" t="str">
        <f>A21&amp;"."&amp;B22</f>
        <v>4.1</v>
      </c>
      <c r="F22" s="803" t="s">
        <v>112</v>
      </c>
      <c r="G22" s="793" t="s">
        <v>113</v>
      </c>
      <c r="H22" s="793" t="s">
        <v>114</v>
      </c>
      <c r="I22" s="791" t="s">
        <v>115</v>
      </c>
      <c r="J22" s="1624"/>
      <c r="K22" s="1636"/>
      <c r="L22" s="1636"/>
      <c r="M22" s="1624" t="str">
        <f t="array" ref="M22:M22">IF(ISERROR(MATCH(MID(N22,1,250),MID(note_ter,1,250),0)),"n","y")</f>
        <v>n</v>
      </c>
      <c r="N22" s="1636"/>
      <c r="O22" s="1624" t="str">
        <f>H22&amp;"("&amp;I22&amp;")"</f>
        <v>п. Правокубанский(91615157)</v>
      </c>
      <c r="P22" s="1160"/>
      <c r="Q22" s="1160"/>
      <c r="R22" s="420"/>
      <c r="S22" s="1160"/>
      <c r="T22" s="1160"/>
      <c r="U22" s="1160"/>
      <c r="V22" s="422"/>
      <c r="W22" s="422"/>
      <c r="X22" s="419"/>
      <c r="Y22" s="419"/>
      <c r="Z22" s="419"/>
      <c r="AA22" s="419"/>
      <c r="AB22" s="419"/>
      <c r="AC22" s="419"/>
    </row>
    <row customHeight="1" ht="15">
      <c r="A23" s="2217"/>
      <c r="B23" s="1160"/>
      <c r="C23" s="412"/>
      <c r="D23" s="801"/>
      <c r="E23" s="421"/>
      <c r="F23" s="177"/>
      <c r="G23" s="415" t="s">
        <v>103</v>
      </c>
      <c r="H23" s="187"/>
      <c r="I23" s="424"/>
      <c r="J23" s="1636"/>
      <c r="K23" s="1636"/>
      <c r="L23" s="1636"/>
      <c r="M23" s="1636"/>
      <c r="N23" s="1624"/>
      <c r="O23" s="1636"/>
      <c r="P23" s="1160"/>
      <c r="Q23" s="1160"/>
      <c r="R23" s="420"/>
      <c r="S23" s="1160"/>
      <c r="T23" s="1160"/>
      <c r="U23" s="1160"/>
      <c r="V23" s="422"/>
      <c r="W23" s="422"/>
      <c r="X23" s="419"/>
      <c r="Y23" s="419"/>
      <c r="Z23" s="419"/>
      <c r="AA23" s="419"/>
      <c r="AB23" s="419"/>
      <c r="AC23" s="419"/>
    </row>
    <row customHeight="1" ht="15">
      <c r="A24" s="2217" t="s">
        <v>116</v>
      </c>
      <c r="B24" s="1160"/>
      <c r="C24" s="801" t="s">
        <v>105</v>
      </c>
      <c r="D24" s="1818"/>
      <c r="E24" s="1805" t="str">
        <f>A24</f>
        <v>5</v>
      </c>
      <c r="F24" s="804" t="s">
        <v>117</v>
      </c>
      <c r="G24" s="540" t="str">
        <f>"Территория "&amp;E24</f>
        <v>Территория 5</v>
      </c>
      <c r="H24" s="792"/>
      <c r="I24" s="792"/>
      <c r="J24" s="789"/>
      <c r="K24" s="1624"/>
      <c r="L24" s="1624"/>
      <c r="M24" s="1624"/>
      <c r="N24" s="226"/>
      <c r="O24" s="1624"/>
      <c r="P24" s="225"/>
      <c r="Q24" s="225"/>
      <c r="R24" s="225"/>
      <c r="S24" s="225"/>
      <c r="T24" s="1819"/>
      <c r="U24" s="1819"/>
      <c r="V24" s="1819"/>
      <c r="W24" s="1819"/>
      <c r="X24" s="1819"/>
      <c r="Y24" s="1819"/>
      <c r="Z24" s="1819"/>
      <c r="AA24" s="1819"/>
      <c r="AB24" s="1819"/>
      <c r="AC24" s="1819"/>
    </row>
    <row customHeight="1" ht="15">
      <c r="A25" s="2217"/>
      <c r="B25" s="1160">
        <v>1</v>
      </c>
      <c r="C25" s="1160"/>
      <c r="D25" s="800"/>
      <c r="E25" s="1813" t="str">
        <f>A24&amp;"."&amp;B25</f>
        <v>5.1</v>
      </c>
      <c r="F25" s="803" t="s">
        <v>118</v>
      </c>
      <c r="G25" s="793" t="s">
        <v>119</v>
      </c>
      <c r="H25" s="793" t="s">
        <v>120</v>
      </c>
      <c r="I25" s="791" t="s">
        <v>121</v>
      </c>
      <c r="J25" s="1624"/>
      <c r="K25" s="1636"/>
      <c r="L25" s="1636"/>
      <c r="M25" s="1624" t="str">
        <f t="array" ref="M25:M25">IF(ISERROR(MATCH(MID(N25,1,250),MID(note_ter,1,250),0)),"n","y")</f>
        <v>n</v>
      </c>
      <c r="N25" s="1636"/>
      <c r="O25" s="1624" t="str">
        <f>H25&amp;"("&amp;I25&amp;")"</f>
        <v>Учкекенcкое(91620460)</v>
      </c>
      <c r="P25" s="1160"/>
      <c r="Q25" s="1160"/>
      <c r="R25" s="420"/>
      <c r="S25" s="1160"/>
      <c r="T25" s="1160"/>
      <c r="U25" s="1160"/>
      <c r="V25" s="422"/>
      <c r="W25" s="422"/>
      <c r="X25" s="419"/>
      <c r="Y25" s="419"/>
      <c r="Z25" s="419"/>
      <c r="AA25" s="419"/>
      <c r="AB25" s="419"/>
      <c r="AC25" s="419"/>
    </row>
    <row customHeight="1" ht="15">
      <c r="A26" s="2217"/>
      <c r="B26" s="1160"/>
      <c r="C26" s="412"/>
      <c r="D26" s="801"/>
      <c r="E26" s="421"/>
      <c r="F26" s="177"/>
      <c r="G26" s="415" t="s">
        <v>103</v>
      </c>
      <c r="H26" s="187"/>
      <c r="I26" s="424"/>
      <c r="J26" s="1636"/>
      <c r="K26" s="1636"/>
      <c r="L26" s="1636"/>
      <c r="M26" s="1636"/>
      <c r="N26" s="1624"/>
      <c r="O26" s="1636"/>
      <c r="P26" s="1160"/>
      <c r="Q26" s="1160"/>
      <c r="R26" s="420"/>
      <c r="S26" s="1160"/>
      <c r="T26" s="1160"/>
      <c r="U26" s="1160"/>
      <c r="V26" s="422"/>
      <c r="W26" s="422"/>
      <c r="X26" s="419"/>
      <c r="Y26" s="419"/>
      <c r="Z26" s="419"/>
      <c r="AA26" s="419"/>
      <c r="AB26" s="419"/>
      <c r="AC26" s="419"/>
    </row>
    <row customHeight="1" ht="15">
      <c r="A27" s="2217" t="s">
        <v>92</v>
      </c>
      <c r="B27" s="1160"/>
      <c r="C27" s="801" t="s">
        <v>105</v>
      </c>
      <c r="D27" s="1818"/>
      <c r="E27" s="1805" t="str">
        <f>A27</f>
        <v>6</v>
      </c>
      <c r="F27" s="804" t="s">
        <v>122</v>
      </c>
      <c r="G27" s="540" t="str">
        <f>"Территория "&amp;E27</f>
        <v>Территория 6</v>
      </c>
      <c r="H27" s="792"/>
      <c r="I27" s="792"/>
      <c r="J27" s="789"/>
      <c r="K27" s="1624"/>
      <c r="L27" s="1624"/>
      <c r="M27" s="1624"/>
      <c r="N27" s="226"/>
      <c r="O27" s="1624"/>
      <c r="P27" s="225"/>
      <c r="Q27" s="225"/>
      <c r="R27" s="225"/>
      <c r="S27" s="225"/>
      <c r="T27" s="1819"/>
      <c r="U27" s="1819"/>
      <c r="V27" s="1819"/>
      <c r="W27" s="1819"/>
      <c r="X27" s="1819"/>
      <c r="Y27" s="1819"/>
      <c r="Z27" s="1819"/>
      <c r="AA27" s="1819"/>
      <c r="AB27" s="1819"/>
      <c r="AC27" s="1819"/>
    </row>
    <row customHeight="1" ht="15">
      <c r="A28" s="2217"/>
      <c r="B28" s="1160">
        <v>1</v>
      </c>
      <c r="C28" s="1160"/>
      <c r="D28" s="800"/>
      <c r="E28" s="1813" t="str">
        <f>A27&amp;"."&amp;B28</f>
        <v>6.1</v>
      </c>
      <c r="F28" s="803" t="s">
        <v>123</v>
      </c>
      <c r="G28" s="793" t="s">
        <v>124</v>
      </c>
      <c r="H28" s="793" t="s">
        <v>125</v>
      </c>
      <c r="I28" s="791" t="s">
        <v>126</v>
      </c>
      <c r="J28" s="1624"/>
      <c r="K28" s="1636"/>
      <c r="L28" s="1636"/>
      <c r="M28" s="1624" t="str">
        <f t="array" ref="M28:M28">IF(ISERROR(MATCH(MID(N28,1,250),MID(note_ter,1,250),0)),"n","y")</f>
        <v>n</v>
      </c>
      <c r="N28" s="1636"/>
      <c r="O28" s="1624" t="str">
        <f>H28&amp;"("&amp;I28&amp;")"</f>
        <v>Эркен-Шахарское(91623415)</v>
      </c>
      <c r="P28" s="1160"/>
      <c r="Q28" s="1160"/>
      <c r="R28" s="420"/>
      <c r="S28" s="1160"/>
      <c r="T28" s="1160"/>
      <c r="U28" s="1160"/>
      <c r="V28" s="422"/>
      <c r="W28" s="422"/>
      <c r="X28" s="419"/>
      <c r="Y28" s="419"/>
      <c r="Z28" s="419"/>
      <c r="AA28" s="419"/>
      <c r="AB28" s="419"/>
      <c r="AC28" s="419"/>
    </row>
    <row customHeight="1" ht="15">
      <c r="A29" s="2217"/>
      <c r="B29" s="1160"/>
      <c r="C29" s="412"/>
      <c r="D29" s="801"/>
      <c r="E29" s="421"/>
      <c r="F29" s="177"/>
      <c r="G29" s="415" t="s">
        <v>103</v>
      </c>
      <c r="H29" s="187"/>
      <c r="I29" s="424"/>
      <c r="J29" s="1636"/>
      <c r="K29" s="1636"/>
      <c r="L29" s="1636"/>
      <c r="M29" s="1636"/>
      <c r="N29" s="1624"/>
      <c r="O29" s="1636"/>
      <c r="P29" s="1160"/>
      <c r="Q29" s="1160"/>
      <c r="R29" s="420"/>
      <c r="S29" s="1160"/>
      <c r="T29" s="1160"/>
      <c r="U29" s="1160"/>
      <c r="V29" s="422"/>
      <c r="W29" s="422"/>
      <c r="X29" s="419"/>
      <c r="Y29" s="419"/>
      <c r="Z29" s="419"/>
      <c r="AA29" s="419"/>
      <c r="AB29" s="419"/>
      <c r="AC29" s="419"/>
    </row>
    <row customHeight="1" ht="15">
      <c r="A30" s="2217" t="s">
        <v>93</v>
      </c>
      <c r="B30" s="1160"/>
      <c r="C30" s="801" t="s">
        <v>105</v>
      </c>
      <c r="D30" s="1818"/>
      <c r="E30" s="1805" t="str">
        <f>A30</f>
        <v>7</v>
      </c>
      <c r="F30" s="804" t="s">
        <v>127</v>
      </c>
      <c r="G30" s="540" t="str">
        <f>"Территория "&amp;E30</f>
        <v>Территория 7</v>
      </c>
      <c r="H30" s="792"/>
      <c r="I30" s="792"/>
      <c r="J30" s="789"/>
      <c r="K30" s="1624"/>
      <c r="L30" s="1624"/>
      <c r="M30" s="1624"/>
      <c r="N30" s="226"/>
      <c r="O30" s="1624"/>
      <c r="P30" s="225"/>
      <c r="Q30" s="225"/>
      <c r="R30" s="225"/>
      <c r="S30" s="225"/>
      <c r="T30" s="1819"/>
      <c r="U30" s="1819"/>
      <c r="V30" s="1819"/>
      <c r="W30" s="1819"/>
      <c r="X30" s="1819"/>
      <c r="Y30" s="1819"/>
      <c r="Z30" s="1819"/>
      <c r="AA30" s="1819"/>
      <c r="AB30" s="1819"/>
      <c r="AC30" s="1819"/>
    </row>
    <row customHeight="1" ht="15">
      <c r="A31" s="2217"/>
      <c r="B31" s="1160">
        <v>1</v>
      </c>
      <c r="C31" s="1160"/>
      <c r="D31" s="800"/>
      <c r="E31" s="1813" t="str">
        <f>A30&amp;"."&amp;B31</f>
        <v>7.1</v>
      </c>
      <c r="F31" s="803" t="s">
        <v>128</v>
      </c>
      <c r="G31" s="793" t="s">
        <v>129</v>
      </c>
      <c r="H31" s="793" t="s">
        <v>130</v>
      </c>
      <c r="I31" s="791" t="s">
        <v>131</v>
      </c>
      <c r="J31" s="1624"/>
      <c r="K31" s="1636"/>
      <c r="L31" s="1636"/>
      <c r="M31" s="1624" t="str">
        <f t="array" ref="M31:M31">IF(ISERROR(MATCH(MID(N31,1,250),MID(note_ter,1,250),0)),"n","y")</f>
        <v>n</v>
      </c>
      <c r="N31" s="1636"/>
      <c r="O31" s="1624" t="str">
        <f>H31&amp;"("&amp;I31&amp;")"</f>
        <v>Кавказское(91625420)</v>
      </c>
      <c r="P31" s="1160"/>
      <c r="Q31" s="1160"/>
      <c r="R31" s="420"/>
      <c r="S31" s="1160"/>
      <c r="T31" s="1160"/>
      <c r="U31" s="1160"/>
      <c r="V31" s="422"/>
      <c r="W31" s="422"/>
      <c r="X31" s="419"/>
      <c r="Y31" s="419"/>
      <c r="Z31" s="419"/>
      <c r="AA31" s="419"/>
      <c r="AB31" s="419"/>
      <c r="AC31" s="419"/>
    </row>
    <row customHeight="1" ht="15">
      <c r="A32" s="1882"/>
      <c r="B32" s="1366" t="s">
        <v>104</v>
      </c>
      <c r="C32" s="1366"/>
      <c r="D32" s="800" t="s">
        <v>105</v>
      </c>
      <c r="E32" s="1878" t="str">
        <f>A30&amp;"."&amp;B32</f>
        <v>7.2</v>
      </c>
      <c r="F32" s="1883" t="s">
        <v>132</v>
      </c>
      <c r="G32" s="1887" t="s">
        <v>129</v>
      </c>
      <c r="H32" s="1887" t="s">
        <v>133</v>
      </c>
      <c r="I32" s="1885" t="s">
        <v>134</v>
      </c>
      <c r="J32" s="1624"/>
      <c r="K32" s="1636"/>
      <c r="L32" s="1636"/>
      <c r="M32" s="1624" t="str">
        <f t="array" ref="M32:M32">IF(ISERROR(MATCH(MID(N32,1,250),MID(note_ter,1,250),0)),"n","y")</f>
        <v>n</v>
      </c>
      <c r="N32" s="1636"/>
      <c r="O32" s="1624" t="str">
        <f>H32&amp;"("&amp;I32&amp;")"</f>
        <v>Октябрьское(91625435)</v>
      </c>
      <c r="P32" s="1366"/>
      <c r="Q32" s="1366"/>
      <c r="R32" s="420"/>
      <c r="S32" s="1366"/>
      <c r="T32" s="1366"/>
      <c r="U32" s="1366"/>
      <c r="V32" s="833"/>
      <c r="W32" s="833"/>
      <c r="X32" s="627"/>
      <c r="Y32" s="627"/>
      <c r="Z32" s="627"/>
      <c r="AA32" s="627"/>
      <c r="AB32" s="627"/>
      <c r="AC32" s="627"/>
    </row>
    <row customHeight="1" ht="15">
      <c r="A33" s="1882"/>
      <c r="B33" s="1366" t="s">
        <v>90</v>
      </c>
      <c r="C33" s="1366"/>
      <c r="D33" s="800" t="s">
        <v>105</v>
      </c>
      <c r="E33" s="1878" t="str">
        <f>A30&amp;"."&amp;B33</f>
        <v>7.3</v>
      </c>
      <c r="F33" s="1883" t="s">
        <v>135</v>
      </c>
      <c r="G33" s="1887" t="s">
        <v>129</v>
      </c>
      <c r="H33" s="1887" t="s">
        <v>136</v>
      </c>
      <c r="I33" s="1885" t="s">
        <v>137</v>
      </c>
      <c r="J33" s="1624"/>
      <c r="K33" s="1636"/>
      <c r="L33" s="1636"/>
      <c r="M33" s="1624" t="str">
        <f t="array" ref="M33:M33">IF(ISERROR(MATCH(MID(N33,1,250),MID(note_ter,1,250),0)),"n","y")</f>
        <v>n</v>
      </c>
      <c r="N33" s="1636"/>
      <c r="O33" s="1624" t="str">
        <f>H33&amp;"("&amp;I33&amp;")"</f>
        <v>п. Ударный(91625158)</v>
      </c>
      <c r="P33" s="1366"/>
      <c r="Q33" s="1366"/>
      <c r="R33" s="420"/>
      <c r="S33" s="1366"/>
      <c r="T33" s="1366"/>
      <c r="U33" s="1366"/>
      <c r="V33" s="833"/>
      <c r="W33" s="833"/>
      <c r="X33" s="627"/>
      <c r="Y33" s="627"/>
      <c r="Z33" s="627"/>
      <c r="AA33" s="627"/>
      <c r="AB33" s="627"/>
      <c r="AC33" s="627"/>
    </row>
    <row customHeight="1" ht="15">
      <c r="A34" s="2217"/>
      <c r="B34" s="1160"/>
      <c r="C34" s="412"/>
      <c r="D34" s="801"/>
      <c r="E34" s="421"/>
      <c r="F34" s="177"/>
      <c r="G34" s="415" t="s">
        <v>103</v>
      </c>
      <c r="H34" s="187"/>
      <c r="I34" s="424"/>
      <c r="J34" s="1636"/>
      <c r="K34" s="1636"/>
      <c r="L34" s="1636"/>
      <c r="M34" s="1636"/>
      <c r="N34" s="1624"/>
      <c r="O34" s="1636"/>
      <c r="P34" s="1160"/>
      <c r="Q34" s="1160"/>
      <c r="R34" s="420"/>
      <c r="S34" s="1160"/>
      <c r="T34" s="1160"/>
      <c r="U34" s="1160"/>
      <c r="V34" s="422"/>
      <c r="W34" s="422"/>
      <c r="X34" s="419"/>
      <c r="Y34" s="419"/>
      <c r="Z34" s="419"/>
      <c r="AA34" s="419"/>
      <c r="AB34" s="419"/>
      <c r="AC34" s="419"/>
    </row>
    <row customHeight="1" ht="15">
      <c r="A35" s="2217" t="s">
        <v>99</v>
      </c>
      <c r="B35" s="1160"/>
      <c r="C35" s="801" t="s">
        <v>105</v>
      </c>
      <c r="D35" s="1818"/>
      <c r="E35" s="1805" t="str">
        <f>A35</f>
        <v>8</v>
      </c>
      <c r="F35" s="804" t="s">
        <v>138</v>
      </c>
      <c r="G35" s="540" t="str">
        <f>"Территория "&amp;E35</f>
        <v>Территория 8</v>
      </c>
      <c r="H35" s="792"/>
      <c r="I35" s="792"/>
      <c r="J35" s="789"/>
      <c r="K35" s="1624"/>
      <c r="L35" s="1624"/>
      <c r="M35" s="1624"/>
      <c r="N35" s="226"/>
      <c r="O35" s="1624"/>
      <c r="P35" s="225"/>
      <c r="Q35" s="225"/>
      <c r="R35" s="225"/>
      <c r="S35" s="225"/>
      <c r="T35" s="1819"/>
      <c r="U35" s="1819"/>
      <c r="V35" s="1819"/>
      <c r="W35" s="1819"/>
      <c r="X35" s="1819"/>
      <c r="Y35" s="1819"/>
      <c r="Z35" s="1819"/>
      <c r="AA35" s="1819"/>
      <c r="AB35" s="1819"/>
      <c r="AC35" s="1819"/>
    </row>
    <row customHeight="1" ht="15">
      <c r="A36" s="2217"/>
      <c r="B36" s="1160">
        <v>1</v>
      </c>
      <c r="C36" s="1160"/>
      <c r="D36" s="800"/>
      <c r="E36" s="1813" t="str">
        <f>A35&amp;"."&amp;B36</f>
        <v>8.1</v>
      </c>
      <c r="F36" s="803" t="s">
        <v>139</v>
      </c>
      <c r="G36" s="793" t="s">
        <v>140</v>
      </c>
      <c r="H36" s="793" t="s">
        <v>141</v>
      </c>
      <c r="I36" s="791" t="s">
        <v>142</v>
      </c>
      <c r="J36" s="1624"/>
      <c r="K36" s="1636"/>
      <c r="L36" s="1636"/>
      <c r="M36" s="1624" t="str">
        <f t="array" ref="M36:M36">IF(ISERROR(MATCH(MID(N36,1,250),MID(note_ter,1,250),0)),"n","y")</f>
        <v>n</v>
      </c>
      <c r="N36" s="1636"/>
      <c r="O36" s="1624" t="str">
        <f>H36&amp;"("&amp;I36&amp;")"</f>
        <v>Преградненское(91630425)</v>
      </c>
      <c r="P36" s="1160"/>
      <c r="Q36" s="1160"/>
      <c r="R36" s="420"/>
      <c r="S36" s="1160"/>
      <c r="T36" s="1160"/>
      <c r="U36" s="1160"/>
      <c r="V36" s="422"/>
      <c r="W36" s="422"/>
      <c r="X36" s="419"/>
      <c r="Y36" s="419"/>
      <c r="Z36" s="419"/>
      <c r="AA36" s="419"/>
      <c r="AB36" s="419"/>
      <c r="AC36" s="419"/>
    </row>
    <row customHeight="1" ht="15">
      <c r="A37" s="1882"/>
      <c r="B37" s="1366" t="s">
        <v>104</v>
      </c>
      <c r="C37" s="1366"/>
      <c r="D37" s="800" t="s">
        <v>105</v>
      </c>
      <c r="E37" s="1878" t="str">
        <f>A35&amp;"."&amp;B37</f>
        <v>8.2</v>
      </c>
      <c r="F37" s="1883" t="s">
        <v>143</v>
      </c>
      <c r="G37" s="1887" t="s">
        <v>140</v>
      </c>
      <c r="H37" s="1887" t="s">
        <v>144</v>
      </c>
      <c r="I37" s="1885" t="s">
        <v>145</v>
      </c>
      <c r="J37" s="1624"/>
      <c r="K37" s="1636"/>
      <c r="L37" s="1636"/>
      <c r="M37" s="1624" t="str">
        <f t="array" ref="M37:M37">IF(ISERROR(MATCH(MID(N37,1,250),MID(note_ter,1,250),0)),"n","y")</f>
        <v>n</v>
      </c>
      <c r="N37" s="1636"/>
      <c r="O37" s="1624" t="str">
        <f>H37&amp;"("&amp;I37&amp;")"</f>
        <v>Урупское(91630450)</v>
      </c>
      <c r="P37" s="1366"/>
      <c r="Q37" s="1366"/>
      <c r="R37" s="420"/>
      <c r="S37" s="1366"/>
      <c r="T37" s="1366"/>
      <c r="U37" s="1366"/>
      <c r="V37" s="833"/>
      <c r="W37" s="833"/>
      <c r="X37" s="627"/>
      <c r="Y37" s="627"/>
      <c r="Z37" s="627"/>
      <c r="AA37" s="627"/>
      <c r="AB37" s="627"/>
      <c r="AC37" s="627"/>
    </row>
    <row customHeight="1" ht="15">
      <c r="A38" s="1882"/>
      <c r="B38" s="1366" t="s">
        <v>90</v>
      </c>
      <c r="C38" s="1366"/>
      <c r="D38" s="800" t="s">
        <v>105</v>
      </c>
      <c r="E38" s="1878" t="str">
        <f>A35&amp;"."&amp;B38</f>
        <v>8.3</v>
      </c>
      <c r="F38" s="1883" t="s">
        <v>146</v>
      </c>
      <c r="G38" s="1887" t="s">
        <v>140</v>
      </c>
      <c r="H38" s="1887" t="s">
        <v>147</v>
      </c>
      <c r="I38" s="1885" t="s">
        <v>148</v>
      </c>
      <c r="J38" s="1624"/>
      <c r="K38" s="1636"/>
      <c r="L38" s="1636"/>
      <c r="M38" s="1624" t="str">
        <f t="array" ref="M38:M38">IF(ISERROR(MATCH(MID(N38,1,250),MID(note_ter,1,250),0)),"n","y")</f>
        <v>n</v>
      </c>
      <c r="N38" s="1636"/>
      <c r="O38" s="1624" t="str">
        <f>H38&amp;"("&amp;I38&amp;")"</f>
        <v>п. Медногорский(91630158)</v>
      </c>
      <c r="P38" s="1366"/>
      <c r="Q38" s="1366"/>
      <c r="R38" s="420"/>
      <c r="S38" s="1366"/>
      <c r="T38" s="1366"/>
      <c r="U38" s="1366"/>
      <c r="V38" s="833"/>
      <c r="W38" s="833"/>
      <c r="X38" s="627"/>
      <c r="Y38" s="627"/>
      <c r="Z38" s="627"/>
      <c r="AA38" s="627"/>
      <c r="AB38" s="627"/>
      <c r="AC38" s="627"/>
    </row>
    <row customHeight="1" ht="15">
      <c r="A39" s="2217"/>
      <c r="B39" s="1160"/>
      <c r="C39" s="412"/>
      <c r="D39" s="801"/>
      <c r="E39" s="421"/>
      <c r="F39" s="177"/>
      <c r="G39" s="415" t="s">
        <v>103</v>
      </c>
      <c r="H39" s="187"/>
      <c r="I39" s="424"/>
      <c r="J39" s="1636"/>
      <c r="K39" s="1636"/>
      <c r="L39" s="1636"/>
      <c r="M39" s="1636"/>
      <c r="N39" s="1624"/>
      <c r="O39" s="1636"/>
      <c r="P39" s="1160"/>
      <c r="Q39" s="1160"/>
      <c r="R39" s="420"/>
      <c r="S39" s="1160"/>
      <c r="T39" s="1160"/>
      <c r="U39" s="1160"/>
      <c r="V39" s="422"/>
      <c r="W39" s="422"/>
      <c r="X39" s="419"/>
      <c r="Y39" s="419"/>
      <c r="Z39" s="419"/>
      <c r="AA39" s="419"/>
      <c r="AB39" s="419"/>
      <c r="AC39" s="419"/>
    </row>
    <row customHeight="1" ht="15">
      <c r="A40" s="2217" t="s">
        <v>149</v>
      </c>
      <c r="B40" s="1160"/>
      <c r="C40" s="801" t="s">
        <v>105</v>
      </c>
      <c r="D40" s="1818"/>
      <c r="E40" s="1805" t="str">
        <f>A40</f>
        <v>9</v>
      </c>
      <c r="F40" s="804" t="s">
        <v>150</v>
      </c>
      <c r="G40" s="540" t="str">
        <f>"Территория "&amp;E40</f>
        <v>Территория 9</v>
      </c>
      <c r="H40" s="792"/>
      <c r="I40" s="792"/>
      <c r="J40" s="789"/>
      <c r="K40" s="1624"/>
      <c r="L40" s="1624"/>
      <c r="M40" s="1624"/>
      <c r="N40" s="226"/>
      <c r="O40" s="1624"/>
      <c r="P40" s="225"/>
      <c r="Q40" s="225"/>
      <c r="R40" s="225"/>
      <c r="S40" s="225"/>
      <c r="T40" s="1819"/>
      <c r="U40" s="1819"/>
      <c r="V40" s="1819"/>
      <c r="W40" s="1819"/>
      <c r="X40" s="1819"/>
      <c r="Y40" s="1819"/>
      <c r="Z40" s="1819"/>
      <c r="AA40" s="1819"/>
      <c r="AB40" s="1819"/>
      <c r="AC40" s="1819"/>
    </row>
    <row customHeight="1" ht="15">
      <c r="A41" s="2217"/>
      <c r="B41" s="1160">
        <v>1</v>
      </c>
      <c r="C41" s="1160"/>
      <c r="D41" s="800"/>
      <c r="E41" s="1813" t="str">
        <f>A40&amp;"."&amp;B41</f>
        <v>9.1</v>
      </c>
      <c r="F41" s="803" t="s">
        <v>151</v>
      </c>
      <c r="G41" s="793" t="s">
        <v>152</v>
      </c>
      <c r="H41" s="793" t="s">
        <v>153</v>
      </c>
      <c r="I41" s="791" t="s">
        <v>154</v>
      </c>
      <c r="J41" s="1624"/>
      <c r="K41" s="1636"/>
      <c r="L41" s="1636"/>
      <c r="M41" s="1624" t="str">
        <f t="array" ref="M41:M41">IF(ISERROR(MATCH(MID(N41,1,250),MID(note_ter,1,250),0)),"n","y")</f>
        <v>n</v>
      </c>
      <c r="N41" s="1636"/>
      <c r="O41" s="1624" t="str">
        <f>H41&amp;"("&amp;I41&amp;")"</f>
        <v>Хабезское(91640440)</v>
      </c>
      <c r="P41" s="1160"/>
      <c r="Q41" s="1160"/>
      <c r="R41" s="420"/>
      <c r="S41" s="1160"/>
      <c r="T41" s="1160"/>
      <c r="U41" s="1160"/>
      <c r="V41" s="422"/>
      <c r="W41" s="422"/>
      <c r="X41" s="419"/>
      <c r="Y41" s="419"/>
      <c r="Z41" s="419"/>
      <c r="AA41" s="419"/>
      <c r="AB41" s="419"/>
      <c r="AC41" s="419"/>
    </row>
    <row customHeight="1" ht="15">
      <c r="A42" s="2217"/>
      <c r="B42" s="1160"/>
      <c r="C42" s="412"/>
      <c r="D42" s="801"/>
      <c r="E42" s="421"/>
      <c r="F42" s="177"/>
      <c r="G42" s="415" t="s">
        <v>103</v>
      </c>
      <c r="H42" s="187"/>
      <c r="I42" s="424"/>
      <c r="J42" s="1636"/>
      <c r="K42" s="1636"/>
      <c r="L42" s="1636"/>
      <c r="M42" s="1636"/>
      <c r="N42" s="1624"/>
      <c r="O42" s="1636"/>
      <c r="P42" s="1160"/>
      <c r="Q42" s="1160"/>
      <c r="R42" s="420"/>
      <c r="S42" s="1160"/>
      <c r="T42" s="1160"/>
      <c r="U42" s="1160"/>
      <c r="V42" s="422"/>
      <c r="W42" s="422"/>
      <c r="X42" s="419"/>
      <c r="Y42" s="419"/>
      <c r="Z42" s="419"/>
      <c r="AA42" s="419"/>
      <c r="AB42" s="419"/>
      <c r="AC42" s="419"/>
    </row>
    <row s="1819" customFormat="1" customHeight="1" ht="14.699999999999998">
      <c r="A43" s="758"/>
      <c r="B43" s="417"/>
      <c r="C43" s="758"/>
      <c r="D43" s="782"/>
      <c r="E43" s="794"/>
      <c r="F43" s="178"/>
      <c r="G43" s="416" t="s">
        <v>155</v>
      </c>
      <c r="H43" s="178"/>
      <c r="I43" s="179"/>
      <c r="J43" s="249"/>
      <c r="K43" s="155"/>
      <c r="L43" s="155"/>
      <c r="M43" s="155"/>
      <c r="N43" s="226" t="s">
        <v>156</v>
      </c>
      <c r="O43" s="155"/>
      <c r="P43" s="225"/>
      <c r="Q43" s="225"/>
      <c r="R43" s="225"/>
      <c r="S43" s="225"/>
      <c r="AC43" s="116">
        <v>14</v>
      </c>
    </row>
    <row s="1819" customFormat="1" customHeight="1" ht="22.049999999999997">
      <c r="A44" s="758"/>
      <c r="B44" s="417"/>
      <c r="C44" s="758"/>
      <c r="D44" s="165"/>
      <c r="E44" s="180"/>
      <c r="F44" s="180"/>
      <c r="G44" s="180"/>
      <c r="H44" s="180"/>
      <c r="I44" s="180"/>
      <c r="J44" s="155"/>
      <c r="K44" s="155"/>
      <c r="L44" s="155"/>
      <c r="M44" s="155"/>
      <c r="N44" s="226"/>
      <c r="O44" s="155"/>
      <c r="P44" s="225"/>
      <c r="Q44" s="225"/>
      <c r="R44" s="225"/>
      <c r="S44" s="225"/>
      <c r="AC44" s="116">
        <v>21</v>
      </c>
    </row>
    <row s="1819" customFormat="1" customHeight="1" ht="14.699999999999998">
      <c r="A45" s="758"/>
      <c r="B45" s="417"/>
      <c r="C45" s="758"/>
      <c r="D45" s="165"/>
      <c r="E45" s="83"/>
      <c r="F45" s="758"/>
      <c r="G45" s="83"/>
      <c r="H45" s="83"/>
      <c r="I45" s="83"/>
      <c r="J45" s="155"/>
      <c r="K45" s="155"/>
      <c r="L45" s="155"/>
      <c r="M45" s="155"/>
      <c r="N45" s="226"/>
      <c r="O45" s="155"/>
      <c r="P45" s="225"/>
      <c r="Q45" s="225"/>
      <c r="R45" s="225"/>
      <c r="S45" s="225"/>
      <c r="AC45" s="116">
        <v>14</v>
      </c>
    </row>
    <row s="1819" customFormat="1" customHeight="1" ht="1.05">
      <c r="A46" s="758"/>
      <c r="B46" s="417"/>
      <c r="C46" s="758"/>
      <c r="D46" s="165"/>
      <c r="E46" s="83"/>
      <c r="F46" s="758"/>
      <c r="G46" s="83"/>
      <c r="H46" s="83"/>
      <c r="I46" s="83"/>
      <c r="J46" s="155"/>
      <c r="K46" s="155"/>
      <c r="L46" s="155"/>
      <c r="M46" s="155"/>
      <c r="N46" s="226"/>
      <c r="O46" s="155"/>
      <c r="P46" s="225"/>
      <c r="Q46" s="225"/>
      <c r="R46" s="225"/>
      <c r="S46" s="225"/>
      <c r="AC46" s="116">
        <v>1</v>
      </c>
    </row>
    <row s="1064" customFormat="1" customHeight="1" ht="10.5">
      <c r="B47" s="834"/>
      <c r="D47" s="182"/>
      <c r="J47" s="155"/>
      <c r="K47" s="155"/>
      <c r="L47" s="155"/>
      <c r="M47" s="155"/>
      <c r="N47" s="226"/>
      <c r="O47" s="155"/>
      <c r="P47" s="225"/>
      <c r="Q47" s="225"/>
      <c r="R47" s="225"/>
      <c r="S47" s="225"/>
      <c r="AC47" s="181">
        <v>10</v>
      </c>
    </row>
    <row s="1064" customFormat="1" customHeight="1" ht="10.5">
      <c r="B48" s="834"/>
      <c r="D48" s="182"/>
      <c r="J48" s="155"/>
      <c r="K48" s="155"/>
      <c r="L48" s="155"/>
      <c r="M48" s="155"/>
      <c r="N48" s="226"/>
      <c r="O48" s="155"/>
      <c r="P48" s="225"/>
      <c r="Q48" s="225"/>
      <c r="R48" s="225"/>
      <c r="S48" s="225"/>
      <c r="AC48" s="181">
        <v>10</v>
      </c>
    </row>
    <row customHeight="1" ht="14.699999999999998">
      <c r="AC49" s="83">
        <v>14</v>
      </c>
    </row>
    <row customHeight="1" ht="14.699999999999998">
      <c r="AC50" s="83">
        <v>14</v>
      </c>
    </row>
    <row customHeight="1" ht="14.699999999999998">
      <c r="AC51" s="83">
        <v>14</v>
      </c>
    </row>
    <row customHeight="1" ht="14.699999999999998">
      <c r="H52" s="64"/>
      <c r="AC52" s="83">
        <v>14</v>
      </c>
    </row>
    <row customHeight="1" ht="14.699999999999998">
      <c r="AC53" s="83">
        <v>14</v>
      </c>
    </row>
    <row customHeight="1" ht="14.699999999999998">
      <c r="AC54" s="83">
        <v>14</v>
      </c>
    </row>
    <row customHeight="1" ht="14.699999999999998">
      <c r="AC55" s="83">
        <v>14</v>
      </c>
    </row>
    <row customHeight="1" ht="14.699999999999998">
      <c r="J56" s="83"/>
      <c r="K56" s="83"/>
      <c r="L56" s="83"/>
      <c r="AC56" s="83">
        <v>14</v>
      </c>
    </row>
    <row customHeight="1" ht="22.5" hidden="1">
      <c r="A57" s="758" t="s">
        <v>82</v>
      </c>
      <c r="B57" s="417">
        <v>0</v>
      </c>
      <c r="C57" s="758">
        <v>3</v>
      </c>
      <c r="D57" s="165">
        <v>3</v>
      </c>
      <c r="E57" s="83">
        <v>6</v>
      </c>
      <c r="F57" s="758">
        <v>0</v>
      </c>
      <c r="G57" s="83">
        <v>46</v>
      </c>
      <c r="H57" s="83">
        <v>42</v>
      </c>
      <c r="I57" s="83">
        <v>14</v>
      </c>
      <c r="J57" s="155">
        <v>3</v>
      </c>
      <c r="K57" s="155">
        <v>0</v>
      </c>
      <c r="L57" s="155">
        <v>0</v>
      </c>
      <c r="M57" s="155">
        <v>0</v>
      </c>
      <c r="N57" s="226">
        <v>0</v>
      </c>
      <c r="O57" s="155">
        <v>0</v>
      </c>
      <c r="P57" s="225">
        <v>0</v>
      </c>
      <c r="Q57" s="225">
        <v>0</v>
      </c>
      <c r="R57" s="225">
        <v>0</v>
      </c>
      <c r="S57" s="225">
        <v>0</v>
      </c>
      <c r="T57" s="83">
        <v>0</v>
      </c>
      <c r="U57" s="83">
        <v>0</v>
      </c>
      <c r="V57" s="83">
        <v>0</v>
      </c>
      <c r="W57" s="83">
        <v>0</v>
      </c>
      <c r="X57" s="83">
        <v>0</v>
      </c>
      <c r="Y57" s="83">
        <v>0</v>
      </c>
      <c r="Z57" s="83">
        <v>0</v>
      </c>
      <c r="AA57" s="83">
        <v>0</v>
      </c>
      <c r="AB57" s="83">
        <v>8</v>
      </c>
      <c r="AC57" s="83">
        <v>23</v>
      </c>
    </row>
  </sheetData>
  <sheetProtection formatColumns="0" formatRows="0" autoFilter="0" sort="0" insertRows="0" insertColumns="1" deleteRows="0" deleteColumns="0"/>
  <mergeCells count="12">
    <mergeCell ref="A12:A14"/>
    <mergeCell ref="E4:I4"/>
    <mergeCell ref="E8:G8"/>
    <mergeCell ref="H8:I8"/>
    <mergeCell ref="A15:A17"/>
    <mergeCell ref="A18:A20"/>
    <mergeCell ref="A21:A23"/>
    <mergeCell ref="A24:A26"/>
    <mergeCell ref="A27:A29"/>
    <mergeCell ref="A30:A34"/>
    <mergeCell ref="A35:A39"/>
    <mergeCell ref="A40:A42"/>
  </mergeCells>
  <dataValidations count="9">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24">
      <formula1>900</formula1>
    </dataValidation>
    <dataValidation type="textLength" operator="lessThanOrEqual" allowBlank="1" showInputMessage="1" showErrorMessage="1" errorTitle="Ошибка" error="Допускается ввод не более 900 символов!" sqref="G27">
      <formula1>900</formula1>
    </dataValidation>
    <dataValidation type="textLength" operator="lessThanOrEqual" allowBlank="1" showInputMessage="1" showErrorMessage="1" errorTitle="Ошибка" error="Допускается ввод не более 900 символов!" sqref="G30">
      <formula1>900</formula1>
    </dataValidation>
    <dataValidation type="textLength" operator="lessThanOrEqual" allowBlank="1" showInputMessage="1" showErrorMessage="1" errorTitle="Ошибка" error="Допускается ввод не более 900 символов!" sqref="G35">
      <formula1>900</formula1>
    </dataValidation>
    <dataValidation type="textLength" operator="lessThanOrEqual" allowBlank="1" showInputMessage="1" showErrorMessage="1" errorTitle="Ошибка" error="Допускается ввод не более 900 символов!" sqref="G40">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414F8-B528-F2F8-1E9C-FBFBDD0F666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206</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477</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478</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610</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611</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563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564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486</v>
      </c>
      <c r="P6" s="2257"/>
      <c r="Q6" s="2257">
        <v>1</v>
      </c>
      <c r="R6" s="357"/>
      <c r="S6" s="1493">
        <f>$J6</f>
      </c>
      <c r="T6" s="286" t="s">
        <v>487</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565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567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492</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497</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498</v>
      </c>
      <c r="P20" s="1362"/>
      <c r="Q20" s="1442"/>
      <c r="R20" s="1442"/>
      <c r="S20" s="729"/>
      <c r="T20" s="1160" t="s">
        <v>499</v>
      </c>
      <c r="W20" s="1366"/>
      <c r="X20" s="1366"/>
      <c r="Y20" s="1366"/>
      <c r="Z20" s="1366"/>
      <c r="AA20" s="1366"/>
      <c r="AB20" s="1366"/>
      <c r="AD20" s="186" t="s">
        <v>500</v>
      </c>
      <c r="AF20" s="186" t="s">
        <v>501</v>
      </c>
      <c r="AG20" s="1160" t="s">
        <v>499</v>
      </c>
      <c r="AH20" s="1366"/>
      <c r="AI20" s="1366"/>
      <c r="AJ20" s="1366"/>
      <c r="AK20" s="1366"/>
      <c r="AL20" s="1366"/>
      <c r="AO20" s="186" t="s">
        <v>502</v>
      </c>
      <c r="AQ20" s="186" t="s">
        <v>501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507</v>
      </c>
      <c r="AG34" s="326"/>
      <c r="AH34" s="1635"/>
      <c r="AI34" s="1635"/>
      <c r="AJ34" s="1635"/>
      <c r="AK34" s="1635"/>
      <c r="AL34" s="1635"/>
      <c r="AM34" s="326"/>
      <c r="AN34" s="326"/>
      <c r="AO34" s="326"/>
      <c r="AP34" s="326"/>
      <c r="AQ34" s="278" t="s">
        <v>507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381</v>
      </c>
      <c r="AY36" s="1155">
        <v>14</v>
      </c>
    </row>
    <row customHeight="1" ht="14.699999999999998">
      <c r="Q37" s="376"/>
      <c r="R37" s="376"/>
      <c r="S37" s="2273" t="s">
        <v>88</v>
      </c>
      <c r="T37" s="2209" t="s">
        <v>508</v>
      </c>
      <c r="U37" s="301"/>
      <c r="V37" s="2274" t="s">
        <v>509</v>
      </c>
      <c r="W37" s="2291"/>
      <c r="X37" s="2291"/>
      <c r="Y37" s="2291"/>
      <c r="Z37" s="2291"/>
      <c r="AA37" s="2291"/>
      <c r="AB37" s="2291"/>
      <c r="AC37" s="2275"/>
      <c r="AD37" s="2275"/>
      <c r="AE37" s="2276"/>
      <c r="AF37" s="2277" t="s">
        <v>510</v>
      </c>
      <c r="AG37" s="2274" t="s">
        <v>509</v>
      </c>
      <c r="AH37" s="2275"/>
      <c r="AI37" s="2275"/>
      <c r="AJ37" s="2275"/>
      <c r="AK37" s="2275"/>
      <c r="AL37" s="2275"/>
      <c r="AM37" s="2275"/>
      <c r="AN37" s="2275"/>
      <c r="AO37" s="2275"/>
      <c r="AP37" s="2276"/>
      <c r="AQ37" s="2277" t="s">
        <v>511</v>
      </c>
      <c r="AR37" s="2280" t="s">
        <v>512</v>
      </c>
      <c r="AS37" s="2127"/>
      <c r="AY37" s="1155">
        <v>14</v>
      </c>
    </row>
    <row customHeight="1" ht="19.95">
      <c r="Q38" s="376"/>
      <c r="R38" s="376"/>
      <c r="S38" s="2273"/>
      <c r="T38" s="2209"/>
      <c r="U38" s="1031"/>
      <c r="V38" s="2366" t="s">
        <v>612</v>
      </c>
      <c r="W38" s="2365" t="s">
        <v>613</v>
      </c>
      <c r="X38" s="2365"/>
      <c r="Y38" s="2365"/>
      <c r="Z38" s="2365" t="s">
        <v>614</v>
      </c>
      <c r="AA38" s="2365"/>
      <c r="AB38" s="2365"/>
      <c r="AC38" s="2294" t="s">
        <v>516</v>
      </c>
      <c r="AD38" s="2313"/>
      <c r="AE38" s="2314"/>
      <c r="AF38" s="2278"/>
      <c r="AG38" s="2366" t="s">
        <v>612</v>
      </c>
      <c r="AH38" s="2365" t="s">
        <v>613</v>
      </c>
      <c r="AI38" s="2365"/>
      <c r="AJ38" s="2365"/>
      <c r="AK38" s="2365" t="s">
        <v>614</v>
      </c>
      <c r="AL38" s="2365"/>
      <c r="AM38" s="2365"/>
      <c r="AN38" s="2294" t="s">
        <v>516</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615</v>
      </c>
      <c r="X39" s="2365" t="s">
        <v>616</v>
      </c>
      <c r="Y39" s="2365"/>
      <c r="Z39" s="2365" t="s">
        <v>617</v>
      </c>
      <c r="AA39" s="2365" t="s">
        <v>616</v>
      </c>
      <c r="AB39" s="2365"/>
      <c r="AC39" s="2295"/>
      <c r="AD39" s="2315"/>
      <c r="AE39" s="2316"/>
      <c r="AF39" s="2278"/>
      <c r="AG39" s="2366"/>
      <c r="AH39" s="2365" t="s">
        <v>615</v>
      </c>
      <c r="AI39" s="2365" t="s">
        <v>616</v>
      </c>
      <c r="AJ39" s="2365"/>
      <c r="AK39" s="2365" t="s">
        <v>617</v>
      </c>
      <c r="AL39" s="2365" t="s">
        <v>616</v>
      </c>
      <c r="AM39" s="2365"/>
      <c r="AN39" s="2295"/>
      <c r="AO39" s="2315"/>
      <c r="AP39" s="2316"/>
      <c r="AQ39" s="2278"/>
      <c r="AR39" s="2281"/>
      <c r="AS39" s="2127"/>
      <c r="AT39" s="1636"/>
      <c r="AU39" s="1636"/>
      <c r="AV39" s="1636"/>
      <c r="AW39" s="1636"/>
      <c r="AX39" s="1636"/>
      <c r="AY39" s="1631">
        <v>19</v>
      </c>
    </row>
    <row customHeight="1" ht="61.949999999999996">
      <c r="A40" s="1370"/>
      <c r="B40" s="1370" t="s">
        <v>218</v>
      </c>
      <c r="C40" s="1370" t="s">
        <v>219</v>
      </c>
      <c r="D40" s="1370" t="s">
        <v>220</v>
      </c>
      <c r="E40" s="1364" t="s">
        <v>517</v>
      </c>
      <c r="F40" s="1364" t="s">
        <v>518</v>
      </c>
      <c r="G40" s="1364" t="s">
        <v>519</v>
      </c>
      <c r="H40" s="1364"/>
      <c r="I40" s="1364" t="s">
        <v>570</v>
      </c>
      <c r="J40" s="1364" t="s">
        <v>522</v>
      </c>
      <c r="K40" s="1364" t="s">
        <v>571</v>
      </c>
      <c r="L40" s="1364" t="s">
        <v>498</v>
      </c>
      <c r="Q40" s="376"/>
      <c r="R40" s="376"/>
      <c r="S40" s="2273"/>
      <c r="T40" s="2209"/>
      <c r="U40" s="302"/>
      <c r="V40" s="2366"/>
      <c r="W40" s="2365"/>
      <c r="X40" s="1983" t="s">
        <v>618</v>
      </c>
      <c r="Y40" s="1983" t="s">
        <v>619</v>
      </c>
      <c r="Z40" s="2365"/>
      <c r="AA40" s="1983" t="s">
        <v>620</v>
      </c>
      <c r="AB40" s="1983" t="s">
        <v>621</v>
      </c>
      <c r="AC40" s="1489" t="s">
        <v>526</v>
      </c>
      <c r="AD40" s="2270" t="s">
        <v>527</v>
      </c>
      <c r="AE40" s="2271"/>
      <c r="AF40" s="2279"/>
      <c r="AG40" s="2366"/>
      <c r="AH40" s="2365"/>
      <c r="AI40" s="1983" t="s">
        <v>618</v>
      </c>
      <c r="AJ40" s="1983" t="s">
        <v>619</v>
      </c>
      <c r="AK40" s="2365"/>
      <c r="AL40" s="1983" t="s">
        <v>620</v>
      </c>
      <c r="AM40" s="1983" t="s">
        <v>621</v>
      </c>
      <c r="AN40" s="1489" t="s">
        <v>526</v>
      </c>
      <c r="AO40" s="2270" t="s">
        <v>527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161</v>
      </c>
      <c r="T41" s="1255" t="s">
        <v>104</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331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206</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331</v>
      </c>
      <c r="B43" s="1363" t="s">
        <v>332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477</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478</v>
      </c>
      <c r="AU43" s="500"/>
      <c r="AV43" s="500" t="str">
        <f>IF(T43="","",T43)</f>
        <v>Территория действия тарифа</v>
      </c>
      <c r="AW43" s="500"/>
      <c r="AX43" s="500"/>
      <c r="AY43" s="1155">
        <v>23</v>
      </c>
    </row>
    <row customHeight="1" ht="24">
      <c r="A44" s="1363" t="s">
        <v>331</v>
      </c>
      <c r="B44" s="1363" t="s">
        <v>332</v>
      </c>
      <c r="C44" s="1363" t="s">
        <v>333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610</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611</v>
      </c>
      <c r="AU44" s="500"/>
      <c r="AV44" s="500" t="str">
        <f>IF(T44="","",T44)</f>
        <v>Наименование централизованной системы горячего водоснабжения</v>
      </c>
      <c r="AW44" s="500"/>
      <c r="AX44" s="500"/>
      <c r="AY44" s="1155">
        <v>23</v>
      </c>
    </row>
    <row customHeight="1" ht="24">
      <c r="A45" s="1363" t="s">
        <v>331</v>
      </c>
      <c r="B45" s="1363" t="s">
        <v>332</v>
      </c>
      <c r="C45" s="1363" t="s">
        <v>333</v>
      </c>
      <c r="D45" s="1363" t="s">
        <v>622</v>
      </c>
      <c r="E45" s="2259"/>
      <c r="F45" s="2259"/>
      <c r="G45" s="2259"/>
      <c r="H45" s="2259"/>
      <c r="I45" s="2256" t="str">
        <f>S44&amp;".1"</f>
        <v>...1</v>
      </c>
      <c r="J45" s="1363"/>
      <c r="K45" s="1363"/>
      <c r="L45" s="1364"/>
      <c r="P45" s="2257">
        <v>1</v>
      </c>
      <c r="Q45" s="1481"/>
      <c r="R45" s="356"/>
      <c r="S45" s="1493" t="str">
        <f>$I45</f>
        <v>...1</v>
      </c>
      <c r="T45" s="285" t="s">
        <v>563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564</v>
      </c>
      <c r="AU45" s="500"/>
      <c r="AV45" s="500" t="str">
        <f>IF(T45="","",T45)</f>
        <v>Наименование признака дифференциации</v>
      </c>
      <c r="AW45" s="500"/>
      <c r="AX45" s="500"/>
      <c r="AY45" s="1155">
        <v>23</v>
      </c>
    </row>
    <row customHeight="1" ht="24">
      <c r="A46" s="1363" t="s">
        <v>331</v>
      </c>
      <c r="B46" s="1363" t="s">
        <v>332</v>
      </c>
      <c r="C46" s="1363" t="s">
        <v>333</v>
      </c>
      <c r="D46" s="1363" t="s">
        <v>622</v>
      </c>
      <c r="E46" s="2259"/>
      <c r="F46" s="2259"/>
      <c r="G46" s="2259"/>
      <c r="H46" s="2259"/>
      <c r="I46" s="2286"/>
      <c r="J46" s="2256" t="str">
        <f>I45&amp;".1"</f>
        <v>...1.1</v>
      </c>
      <c r="K46" s="1363"/>
      <c r="L46" s="1364" t="s">
        <v>486</v>
      </c>
      <c r="P46" s="2257"/>
      <c r="Q46" s="2257">
        <v>1</v>
      </c>
      <c r="R46" s="357"/>
      <c r="S46" s="1493" t="str">
        <f>$J46</f>
        <v>...1.1</v>
      </c>
      <c r="T46" s="286" t="s">
        <v>487</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565</v>
      </c>
      <c r="AU46" s="500"/>
      <c r="AV46" s="500" t="str">
        <f>IF(T46="","",T46)</f>
        <v>Группа потребителей</v>
      </c>
      <c r="AW46" s="500"/>
      <c r="AX46" s="500"/>
      <c r="AY46" s="1155">
        <v>23</v>
      </c>
    </row>
    <row customHeight="1" ht="24">
      <c r="A47" s="1363" t="s">
        <v>331</v>
      </c>
      <c r="B47" s="1363" t="s">
        <v>332</v>
      </c>
      <c r="C47" s="1363" t="s">
        <v>333</v>
      </c>
      <c r="D47" s="1363" t="s">
        <v>622</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331</v>
      </c>
      <c r="B48" s="1363" t="s">
        <v>332</v>
      </c>
      <c r="C48" s="1363" t="s">
        <v>333</v>
      </c>
      <c r="D48" s="1363" t="s">
        <v>622</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331</v>
      </c>
      <c r="B49" s="1363" t="s">
        <v>332</v>
      </c>
      <c r="C49" s="1363" t="s">
        <v>333</v>
      </c>
      <c r="D49" s="1363" t="s">
        <v>622</v>
      </c>
      <c r="E49" s="2259"/>
      <c r="F49" s="2259"/>
      <c r="G49" s="2259"/>
      <c r="H49" s="2259"/>
      <c r="I49" s="2286"/>
      <c r="J49" s="2256"/>
      <c r="K49" s="1363"/>
      <c r="L49" s="1364"/>
      <c r="P49" s="2257"/>
      <c r="Q49" s="2257"/>
      <c r="R49" s="356"/>
      <c r="S49" s="1278"/>
      <c r="T49" s="287" t="s">
        <v>566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567</v>
      </c>
      <c r="AU49" s="500"/>
      <c r="AV49" s="500" t="str">
        <f>IF(T49="","",T49)</f>
        <v>Добавить значение признака дифференциации</v>
      </c>
      <c r="AW49" s="500"/>
      <c r="AX49" s="500"/>
      <c r="AY49" s="1155">
        <v>20</v>
      </c>
    </row>
    <row customHeight="1" ht="22.049999999999997">
      <c r="A50" s="1363" t="s">
        <v>331</v>
      </c>
      <c r="B50" s="1363" t="s">
        <v>332</v>
      </c>
      <c r="C50" s="1363" t="s">
        <v>333</v>
      </c>
      <c r="D50" s="1363" t="s">
        <v>622</v>
      </c>
      <c r="E50" s="2259"/>
      <c r="F50" s="2259"/>
      <c r="G50" s="2259"/>
      <c r="H50" s="2259"/>
      <c r="I50" s="2256"/>
      <c r="J50" s="1363"/>
      <c r="K50" s="1363"/>
      <c r="L50" s="1364"/>
      <c r="P50" s="2257"/>
      <c r="Q50" s="1481"/>
      <c r="R50" s="356"/>
      <c r="S50" s="1278"/>
      <c r="T50" s="365" t="s">
        <v>492</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331</v>
      </c>
      <c r="B51" s="1363" t="s">
        <v>332</v>
      </c>
      <c r="C51" s="1363" t="s">
        <v>333</v>
      </c>
      <c r="D51" s="1363" t="s">
        <v>622</v>
      </c>
      <c r="E51" s="2259"/>
      <c r="F51" s="2259"/>
      <c r="G51" s="2259"/>
      <c r="H51" s="2258"/>
      <c r="I51" s="1363"/>
      <c r="J51" s="1363"/>
      <c r="K51" s="1363"/>
      <c r="L51" s="1364"/>
      <c r="M51" s="1365"/>
      <c r="N51" s="1365"/>
      <c r="O51" s="537"/>
      <c r="P51" s="360"/>
      <c r="Q51" s="375"/>
      <c r="R51" s="355"/>
      <c r="S51" s="1278"/>
      <c r="T51" s="372" t="s">
        <v>568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331</v>
      </c>
      <c r="B52" s="1343" t="s">
        <v>332</v>
      </c>
      <c r="C52" s="1314"/>
      <c r="D52" s="1314"/>
      <c r="E52" s="2259"/>
      <c r="F52" s="2258"/>
      <c r="G52" s="1314"/>
      <c r="H52" s="1314"/>
      <c r="I52" s="1314"/>
      <c r="J52" s="1314"/>
      <c r="K52" s="1314"/>
      <c r="L52" s="1494"/>
      <c r="M52" s="1321"/>
      <c r="N52" s="1321"/>
      <c r="P52" s="1316"/>
      <c r="Q52" s="1317"/>
      <c r="R52" s="1316"/>
      <c r="S52" s="1322"/>
      <c r="T52" s="1325" t="s">
        <v>495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331</v>
      </c>
      <c r="B53" s="1343"/>
      <c r="C53" s="1343"/>
      <c r="D53" s="1343"/>
      <c r="E53" s="2258"/>
      <c r="F53" s="1343"/>
      <c r="G53" s="1343"/>
      <c r="H53" s="1343"/>
      <c r="I53" s="1343"/>
      <c r="J53" s="1343"/>
      <c r="K53" s="1343"/>
      <c r="L53" s="1346"/>
      <c r="M53" s="1321"/>
      <c r="N53" s="1321"/>
      <c r="O53" s="518"/>
      <c r="P53" s="380"/>
      <c r="Q53" s="1344"/>
      <c r="R53" s="380"/>
      <c r="S53" s="1322"/>
      <c r="T53" s="1325" t="s">
        <v>496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528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BD618-3A18-A3B8-0D08-7DD124B9FE3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206</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477</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478</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610</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611</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563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564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486</v>
      </c>
      <c r="P6" s="2257"/>
      <c r="Q6" s="2257">
        <v>1</v>
      </c>
      <c r="R6" s="357"/>
      <c r="S6" s="1493">
        <f>$J6</f>
      </c>
      <c r="T6" s="286" t="s">
        <v>487</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565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566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567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492</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568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495</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496</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497</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498</v>
      </c>
      <c r="P20" s="1362"/>
      <c r="Q20" s="1442"/>
      <c r="R20" s="1442"/>
      <c r="S20" s="729"/>
      <c r="T20" s="1160" t="s">
        <v>499</v>
      </c>
      <c r="W20" s="1366"/>
      <c r="X20" s="1366"/>
      <c r="Y20" s="1366"/>
      <c r="Z20" s="1366"/>
      <c r="AA20" s="1366"/>
      <c r="AD20" s="186" t="s">
        <v>500</v>
      </c>
      <c r="AF20" s="186" t="s">
        <v>501</v>
      </c>
      <c r="AG20" s="1160" t="s">
        <v>499</v>
      </c>
      <c r="AH20" s="1366"/>
      <c r="AI20" s="1366"/>
      <c r="AJ20" s="1366"/>
      <c r="AK20" s="1366"/>
      <c r="AL20" s="1366"/>
      <c r="AO20" s="186" t="s">
        <v>502</v>
      </c>
      <c r="AQ20" s="186" t="s">
        <v>501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КЧРГУП "Теплоэнерго"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503</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504</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505</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506</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507</v>
      </c>
      <c r="AG34" s="326"/>
      <c r="AH34" s="1635"/>
      <c r="AI34" s="1635"/>
      <c r="AJ34" s="1635"/>
      <c r="AK34" s="1635"/>
      <c r="AL34" s="1635"/>
      <c r="AM34" s="326"/>
      <c r="AN34" s="326"/>
      <c r="AO34" s="326"/>
      <c r="AP34" s="326"/>
      <c r="AQ34" s="278" t="s">
        <v>507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380</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381</v>
      </c>
      <c r="AY36" s="1155">
        <v>14</v>
      </c>
    </row>
    <row customHeight="1" ht="14.699999999999998">
      <c r="Q37" s="376"/>
      <c r="R37" s="376"/>
      <c r="S37" s="2273" t="s">
        <v>88</v>
      </c>
      <c r="T37" s="2209" t="s">
        <v>508</v>
      </c>
      <c r="U37" s="301"/>
      <c r="V37" s="2274" t="s">
        <v>509</v>
      </c>
      <c r="W37" s="2275"/>
      <c r="X37" s="2275"/>
      <c r="Y37" s="2275"/>
      <c r="Z37" s="2275"/>
      <c r="AA37" s="2275"/>
      <c r="AB37" s="2275"/>
      <c r="AC37" s="2275"/>
      <c r="AD37" s="2275"/>
      <c r="AE37" s="2276"/>
      <c r="AF37" s="2277" t="s">
        <v>510</v>
      </c>
      <c r="AG37" s="2274" t="s">
        <v>509</v>
      </c>
      <c r="AH37" s="2275"/>
      <c r="AI37" s="2275"/>
      <c r="AJ37" s="2275"/>
      <c r="AK37" s="2275"/>
      <c r="AL37" s="2275"/>
      <c r="AM37" s="2275"/>
      <c r="AN37" s="2275"/>
      <c r="AO37" s="2275"/>
      <c r="AP37" s="2276"/>
      <c r="AQ37" s="2277" t="s">
        <v>511</v>
      </c>
      <c r="AR37" s="2280" t="s">
        <v>512</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612</v>
      </c>
      <c r="W38" s="2365" t="s">
        <v>613</v>
      </c>
      <c r="X38" s="2365"/>
      <c r="Y38" s="2365"/>
      <c r="Z38" s="2365" t="s">
        <v>614</v>
      </c>
      <c r="AA38" s="2365"/>
      <c r="AB38" s="2365"/>
      <c r="AC38" s="2294" t="s">
        <v>516</v>
      </c>
      <c r="AD38" s="2313"/>
      <c r="AE38" s="2314"/>
      <c r="AF38" s="2278"/>
      <c r="AG38" s="2366" t="s">
        <v>612</v>
      </c>
      <c r="AH38" s="2365" t="s">
        <v>613</v>
      </c>
      <c r="AI38" s="2365"/>
      <c r="AJ38" s="2365"/>
      <c r="AK38" s="2365" t="s">
        <v>614</v>
      </c>
      <c r="AL38" s="2365"/>
      <c r="AM38" s="2365"/>
      <c r="AN38" s="2294" t="s">
        <v>516</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615</v>
      </c>
      <c r="X39" s="2365" t="s">
        <v>616</v>
      </c>
      <c r="Y39" s="2365"/>
      <c r="Z39" s="2365" t="s">
        <v>617</v>
      </c>
      <c r="AA39" s="2365" t="s">
        <v>616</v>
      </c>
      <c r="AB39" s="2365"/>
      <c r="AC39" s="2295"/>
      <c r="AD39" s="2315"/>
      <c r="AE39" s="2316"/>
      <c r="AF39" s="2278"/>
      <c r="AG39" s="2366"/>
      <c r="AH39" s="2365" t="s">
        <v>615</v>
      </c>
      <c r="AI39" s="2365" t="s">
        <v>616</v>
      </c>
      <c r="AJ39" s="2365"/>
      <c r="AK39" s="2365" t="s">
        <v>617</v>
      </c>
      <c r="AL39" s="2365" t="s">
        <v>616</v>
      </c>
      <c r="AM39" s="2365"/>
      <c r="AN39" s="2295"/>
      <c r="AO39" s="2315"/>
      <c r="AP39" s="2316"/>
      <c r="AQ39" s="2278"/>
      <c r="AR39" s="2281"/>
      <c r="AS39" s="2127"/>
      <c r="AY39" s="1155">
        <v>19</v>
      </c>
    </row>
    <row customHeight="1" ht="61.949999999999996">
      <c r="A40" s="1370"/>
      <c r="B40" s="1370" t="s">
        <v>218</v>
      </c>
      <c r="C40" s="1370" t="s">
        <v>219</v>
      </c>
      <c r="D40" s="1370" t="s">
        <v>220</v>
      </c>
      <c r="E40" s="1364" t="s">
        <v>517</v>
      </c>
      <c r="F40" s="1364" t="s">
        <v>518</v>
      </c>
      <c r="G40" s="1364" t="s">
        <v>519</v>
      </c>
      <c r="H40" s="1364"/>
      <c r="I40" s="1364" t="s">
        <v>570</v>
      </c>
      <c r="J40" s="1364" t="s">
        <v>522</v>
      </c>
      <c r="K40" s="1364" t="s">
        <v>571</v>
      </c>
      <c r="L40" s="1364" t="s">
        <v>498</v>
      </c>
      <c r="Q40" s="376"/>
      <c r="R40" s="376"/>
      <c r="S40" s="2273"/>
      <c r="T40" s="2209"/>
      <c r="U40" s="302"/>
      <c r="V40" s="2366"/>
      <c r="W40" s="2365"/>
      <c r="X40" s="1983" t="s">
        <v>618</v>
      </c>
      <c r="Y40" s="1983" t="s">
        <v>619</v>
      </c>
      <c r="Z40" s="2365"/>
      <c r="AA40" s="1983" t="s">
        <v>620</v>
      </c>
      <c r="AB40" s="1983" t="s">
        <v>621</v>
      </c>
      <c r="AC40" s="1489" t="s">
        <v>526</v>
      </c>
      <c r="AD40" s="2270" t="s">
        <v>527</v>
      </c>
      <c r="AE40" s="2271"/>
      <c r="AF40" s="2279"/>
      <c r="AG40" s="2366"/>
      <c r="AH40" s="2365"/>
      <c r="AI40" s="1983" t="s">
        <v>618</v>
      </c>
      <c r="AJ40" s="1983" t="s">
        <v>619</v>
      </c>
      <c r="AK40" s="2365"/>
      <c r="AL40" s="1983" t="s">
        <v>620</v>
      </c>
      <c r="AM40" s="1983" t="s">
        <v>621</v>
      </c>
      <c r="AN40" s="1489" t="s">
        <v>526</v>
      </c>
      <c r="AO40" s="2270" t="s">
        <v>527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161</v>
      </c>
      <c r="T41" s="1255" t="s">
        <v>104</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336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206</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336</v>
      </c>
      <c r="B43" s="1363" t="s">
        <v>337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477</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478</v>
      </c>
      <c r="AU43" s="500"/>
      <c r="AV43" s="500" t="str">
        <f>IF(T43="","",T43)</f>
        <v>Территория действия тарифа</v>
      </c>
      <c r="AW43" s="500"/>
      <c r="AX43" s="500"/>
      <c r="AY43" s="1155">
        <v>23</v>
      </c>
    </row>
    <row customHeight="1" ht="24">
      <c r="A44" s="1363" t="s">
        <v>336</v>
      </c>
      <c r="B44" s="1363" t="s">
        <v>337</v>
      </c>
      <c r="C44" s="1363" t="s">
        <v>338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610</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611</v>
      </c>
      <c r="AU44" s="500"/>
      <c r="AV44" s="500" t="str">
        <f>IF(T44="","",T44)</f>
        <v>Наименование централизованной системы горячего водоснабжения</v>
      </c>
      <c r="AW44" s="500"/>
      <c r="AX44" s="500"/>
      <c r="AY44" s="1155">
        <v>23</v>
      </c>
    </row>
    <row customHeight="1" ht="24">
      <c r="A45" s="1363" t="s">
        <v>336</v>
      </c>
      <c r="B45" s="1363" t="s">
        <v>337</v>
      </c>
      <c r="C45" s="1363" t="s">
        <v>338</v>
      </c>
      <c r="D45" s="1363" t="s">
        <v>623</v>
      </c>
      <c r="E45" s="2259"/>
      <c r="F45" s="2259"/>
      <c r="G45" s="2259"/>
      <c r="H45" s="2259"/>
      <c r="I45" s="2256" t="str">
        <f>S44&amp;".1"</f>
        <v>...1</v>
      </c>
      <c r="J45" s="1363"/>
      <c r="K45" s="1363"/>
      <c r="L45" s="1364"/>
      <c r="P45" s="2257">
        <v>1</v>
      </c>
      <c r="Q45" s="1481"/>
      <c r="R45" s="356"/>
      <c r="S45" s="1493" t="str">
        <f>$I45</f>
        <v>...1</v>
      </c>
      <c r="T45" s="285" t="s">
        <v>563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564</v>
      </c>
      <c r="AU45" s="500"/>
      <c r="AV45" s="500" t="str">
        <f>IF(T45="","",T45)</f>
        <v>Наименование признака дифференциации</v>
      </c>
      <c r="AW45" s="500"/>
      <c r="AX45" s="500"/>
      <c r="AY45" s="1155">
        <v>23</v>
      </c>
    </row>
    <row customHeight="1" ht="24">
      <c r="A46" s="1363" t="s">
        <v>336</v>
      </c>
      <c r="B46" s="1363" t="s">
        <v>337</v>
      </c>
      <c r="C46" s="1363" t="s">
        <v>338</v>
      </c>
      <c r="D46" s="1363" t="s">
        <v>623</v>
      </c>
      <c r="E46" s="2259"/>
      <c r="F46" s="2259"/>
      <c r="G46" s="2259"/>
      <c r="H46" s="2259"/>
      <c r="I46" s="2286"/>
      <c r="J46" s="2256" t="str">
        <f>I45&amp;".1"</f>
        <v>...1.1</v>
      </c>
      <c r="K46" s="1363"/>
      <c r="L46" s="1364" t="s">
        <v>486</v>
      </c>
      <c r="P46" s="2257"/>
      <c r="Q46" s="2257">
        <v>1</v>
      </c>
      <c r="R46" s="357"/>
      <c r="S46" s="1493" t="str">
        <f>$J46</f>
        <v>...1.1</v>
      </c>
      <c r="T46" s="286" t="s">
        <v>487</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565</v>
      </c>
      <c r="AU46" s="500"/>
      <c r="AV46" s="500" t="str">
        <f>IF(T46="","",T46)</f>
        <v>Группа потребителей</v>
      </c>
      <c r="AW46" s="500"/>
      <c r="AX46" s="500"/>
      <c r="AY46" s="1155">
        <v>23</v>
      </c>
    </row>
    <row customHeight="1" ht="24">
      <c r="A47" s="1363" t="s">
        <v>336</v>
      </c>
      <c r="B47" s="1363" t="s">
        <v>337</v>
      </c>
      <c r="C47" s="1363" t="s">
        <v>338</v>
      </c>
      <c r="D47" s="1363" t="s">
        <v>623</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336</v>
      </c>
      <c r="B48" s="1363" t="s">
        <v>337</v>
      </c>
      <c r="C48" s="1363" t="s">
        <v>338</v>
      </c>
      <c r="D48" s="1363" t="s">
        <v>623</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336</v>
      </c>
      <c r="B49" s="1363" t="s">
        <v>337</v>
      </c>
      <c r="C49" s="1363" t="s">
        <v>338</v>
      </c>
      <c r="D49" s="1363" t="s">
        <v>623</v>
      </c>
      <c r="E49" s="2259"/>
      <c r="F49" s="2259"/>
      <c r="G49" s="2259"/>
      <c r="H49" s="2259"/>
      <c r="I49" s="2286"/>
      <c r="J49" s="2256"/>
      <c r="K49" s="1363"/>
      <c r="L49" s="1364"/>
      <c r="P49" s="2257"/>
      <c r="Q49" s="2257"/>
      <c r="R49" s="356"/>
      <c r="S49" s="1278"/>
      <c r="T49" s="287" t="s">
        <v>566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567</v>
      </c>
      <c r="AU49" s="500"/>
      <c r="AV49" s="500" t="str">
        <f>IF(T49="","",T49)</f>
        <v>Добавить значение признака дифференциации</v>
      </c>
      <c r="AW49" s="500"/>
      <c r="AX49" s="500"/>
      <c r="AY49" s="1155">
        <v>20</v>
      </c>
    </row>
    <row customHeight="1" ht="22.049999999999997">
      <c r="A50" s="1363" t="s">
        <v>336</v>
      </c>
      <c r="B50" s="1363" t="s">
        <v>337</v>
      </c>
      <c r="C50" s="1363" t="s">
        <v>338</v>
      </c>
      <c r="D50" s="1363" t="s">
        <v>623</v>
      </c>
      <c r="E50" s="2259"/>
      <c r="F50" s="2259"/>
      <c r="G50" s="2259"/>
      <c r="H50" s="2259"/>
      <c r="I50" s="2256"/>
      <c r="J50" s="1363"/>
      <c r="K50" s="1363"/>
      <c r="L50" s="1364"/>
      <c r="P50" s="2257"/>
      <c r="Q50" s="1481"/>
      <c r="R50" s="356"/>
      <c r="S50" s="1278"/>
      <c r="T50" s="365" t="s">
        <v>492</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336</v>
      </c>
      <c r="B51" s="1363" t="s">
        <v>337</v>
      </c>
      <c r="C51" s="1363" t="s">
        <v>338</v>
      </c>
      <c r="D51" s="1363" t="s">
        <v>623</v>
      </c>
      <c r="E51" s="2259"/>
      <c r="F51" s="2259"/>
      <c r="G51" s="2259"/>
      <c r="H51" s="2258"/>
      <c r="I51" s="1363"/>
      <c r="J51" s="1363"/>
      <c r="K51" s="1363"/>
      <c r="L51" s="1364"/>
      <c r="M51" s="1365"/>
      <c r="N51" s="1365"/>
      <c r="O51" s="537"/>
      <c r="P51" s="360"/>
      <c r="Q51" s="375"/>
      <c r="R51" s="355"/>
      <c r="S51" s="1278"/>
      <c r="T51" s="372" t="s">
        <v>568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336</v>
      </c>
      <c r="B52" s="1343" t="s">
        <v>337</v>
      </c>
      <c r="C52" s="1314"/>
      <c r="D52" s="1314"/>
      <c r="E52" s="2259"/>
      <c r="F52" s="2258"/>
      <c r="G52" s="1314"/>
      <c r="H52" s="1314"/>
      <c r="I52" s="1314"/>
      <c r="J52" s="1314"/>
      <c r="K52" s="1314"/>
      <c r="L52" s="1494"/>
      <c r="M52" s="1321"/>
      <c r="N52" s="1321"/>
      <c r="P52" s="1316"/>
      <c r="Q52" s="1317"/>
      <c r="R52" s="1316"/>
      <c r="S52" s="1322"/>
      <c r="T52" s="1325" t="s">
        <v>495</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336</v>
      </c>
      <c r="B53" s="1343"/>
      <c r="C53" s="1343"/>
      <c r="D53" s="1343"/>
      <c r="E53" s="2258"/>
      <c r="F53" s="1343"/>
      <c r="G53" s="1343"/>
      <c r="H53" s="1343"/>
      <c r="I53" s="1343"/>
      <c r="J53" s="1343"/>
      <c r="K53" s="1343"/>
      <c r="L53" s="1346"/>
      <c r="M53" s="1321"/>
      <c r="N53" s="1321"/>
      <c r="O53" s="518"/>
      <c r="P53" s="380"/>
      <c r="Q53" s="1344"/>
      <c r="R53" s="380"/>
      <c r="S53" s="1322"/>
      <c r="T53" s="1325" t="s">
        <v>496</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528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38258-1581-3038-7FBC-EA5B4BE02EC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206</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477</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478</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610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611</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482</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483</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581</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582</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583</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584</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585</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548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495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496</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497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498</v>
      </c>
      <c r="P24" s="1508"/>
      <c r="Q24" s="1510"/>
      <c r="R24" s="1510"/>
      <c r="AA24" s="1507" t="s">
        <v>500</v>
      </c>
      <c r="AC24" s="1507" t="s">
        <v>501</v>
      </c>
      <c r="AD24" s="1507" t="s">
        <v>549</v>
      </c>
      <c r="AH24" s="1507" t="s">
        <v>549</v>
      </c>
      <c r="AK24" s="1507" t="s">
        <v>586</v>
      </c>
      <c r="AL24" s="1507" t="s">
        <v>549</v>
      </c>
      <c r="AP24" s="1507" t="s">
        <v>549</v>
      </c>
      <c r="AY24" s="1507" t="s">
        <v>500</v>
      </c>
      <c r="BA24" s="1507" t="s">
        <v>501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КЧРГУП "Теплоэнерго"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503</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504</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503</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504</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507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507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380</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381</v>
      </c>
      <c r="BI40" s="1155">
        <v>14</v>
      </c>
    </row>
    <row customHeight="1" ht="14.699999999999998">
      <c r="Q41" s="291"/>
      <c r="R41" s="376"/>
      <c r="S41" s="2273" t="s">
        <v>88</v>
      </c>
      <c r="T41" s="2209" t="s">
        <v>587</v>
      </c>
      <c r="U41" s="301"/>
      <c r="V41" s="2274" t="s">
        <v>509</v>
      </c>
      <c r="W41" s="2275"/>
      <c r="X41" s="2275"/>
      <c r="Y41" s="2275"/>
      <c r="Z41" s="2275"/>
      <c r="AA41" s="2275"/>
      <c r="AB41" s="2276"/>
      <c r="AC41" s="2277" t="s">
        <v>510</v>
      </c>
      <c r="AD41" s="2328" t="s">
        <v>588</v>
      </c>
      <c r="AE41" s="2291"/>
      <c r="AF41" s="2291"/>
      <c r="AG41" s="2329"/>
      <c r="AH41" s="2328" t="s">
        <v>589</v>
      </c>
      <c r="AI41" s="2291"/>
      <c r="AJ41" s="2291"/>
      <c r="AK41" s="2329"/>
      <c r="AL41" s="2328" t="s">
        <v>590</v>
      </c>
      <c r="AM41" s="2291"/>
      <c r="AN41" s="2291"/>
      <c r="AO41" s="2329"/>
      <c r="AP41" s="2328" t="s">
        <v>591</v>
      </c>
      <c r="AQ41" s="2291"/>
      <c r="AR41" s="2291"/>
      <c r="AS41" s="2329"/>
      <c r="AT41" s="2274" t="s">
        <v>509</v>
      </c>
      <c r="AU41" s="2275"/>
      <c r="AV41" s="2275"/>
      <c r="AW41" s="2275"/>
      <c r="AX41" s="2275"/>
      <c r="AY41" s="2275"/>
      <c r="AZ41" s="2276"/>
      <c r="BA41" s="2277" t="s">
        <v>510</v>
      </c>
      <c r="BB41" s="2280" t="s">
        <v>512</v>
      </c>
      <c r="BC41" s="2127"/>
      <c r="BI41" s="1155">
        <v>14</v>
      </c>
    </row>
    <row customHeight="1" ht="35.699999999999996">
      <c r="Q42" s="291"/>
      <c r="R42" s="376"/>
      <c r="S42" s="2273"/>
      <c r="T42" s="2209"/>
      <c r="U42" s="1031"/>
      <c r="V42" s="2192" t="s">
        <v>592</v>
      </c>
      <c r="W42" s="2193"/>
      <c r="X42" s="2192" t="s">
        <v>593</v>
      </c>
      <c r="Y42" s="2193"/>
      <c r="Z42" s="2294" t="s">
        <v>594</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592</v>
      </c>
      <c r="AU42" s="2193"/>
      <c r="AV42" s="2192" t="s">
        <v>593</v>
      </c>
      <c r="AW42" s="2193"/>
      <c r="AX42" s="2294" t="s">
        <v>594</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218</v>
      </c>
      <c r="C44" s="1370" t="s">
        <v>219</v>
      </c>
      <c r="D44" s="1370" t="s">
        <v>220</v>
      </c>
      <c r="E44" s="1364" t="s">
        <v>517</v>
      </c>
      <c r="F44" s="1364" t="s">
        <v>518</v>
      </c>
      <c r="G44" s="1364" t="s">
        <v>519</v>
      </c>
      <c r="H44" s="1364" t="s">
        <v>520</v>
      </c>
      <c r="I44" s="1364" t="s">
        <v>521</v>
      </c>
      <c r="J44" s="1364" t="s">
        <v>522</v>
      </c>
      <c r="K44" s="1364" t="s">
        <v>523</v>
      </c>
      <c r="L44" s="1364" t="s">
        <v>498</v>
      </c>
      <c r="Q44" s="291"/>
      <c r="R44" s="376"/>
      <c r="S44" s="2273"/>
      <c r="T44" s="2209"/>
      <c r="U44" s="302"/>
      <c r="V44" s="1479" t="s">
        <v>558</v>
      </c>
      <c r="W44" s="1479" t="s">
        <v>559</v>
      </c>
      <c r="X44" s="1479" t="s">
        <v>558</v>
      </c>
      <c r="Y44" s="1479" t="s">
        <v>559</v>
      </c>
      <c r="Z44" s="1489" t="s">
        <v>526</v>
      </c>
      <c r="AA44" s="2270" t="s">
        <v>527</v>
      </c>
      <c r="AB44" s="2271"/>
      <c r="AC44" s="2279"/>
      <c r="AD44" s="2333"/>
      <c r="AE44" s="2334"/>
      <c r="AF44" s="2334"/>
      <c r="AG44" s="2335"/>
      <c r="AH44" s="2333"/>
      <c r="AI44" s="2334"/>
      <c r="AJ44" s="2334"/>
      <c r="AK44" s="2335"/>
      <c r="AL44" s="2333"/>
      <c r="AM44" s="2334"/>
      <c r="AN44" s="2334"/>
      <c r="AO44" s="2335"/>
      <c r="AP44" s="2333"/>
      <c r="AQ44" s="2334"/>
      <c r="AR44" s="2334"/>
      <c r="AS44" s="2335"/>
      <c r="AT44" s="1479" t="s">
        <v>558</v>
      </c>
      <c r="AU44" s="1479" t="s">
        <v>559</v>
      </c>
      <c r="AV44" s="1479" t="s">
        <v>558</v>
      </c>
      <c r="AW44" s="1479" t="s">
        <v>559</v>
      </c>
      <c r="AX44" s="1489" t="s">
        <v>526</v>
      </c>
      <c r="AY44" s="2270" t="s">
        <v>527</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161</v>
      </c>
      <c r="T45" s="1255" t="s">
        <v>104</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341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206</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341</v>
      </c>
      <c r="B47" s="1363" t="s">
        <v>342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477</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478</v>
      </c>
      <c r="BE47" s="500"/>
      <c r="BF47" s="500" t="str">
        <f>IF(T47="","",T47)</f>
        <v>Территория действия тарифа</v>
      </c>
      <c r="BG47" s="500"/>
      <c r="BH47" s="500"/>
      <c r="BI47" s="1155">
        <v>21</v>
      </c>
    </row>
    <row customHeight="1" ht="35.699999999999996">
      <c r="A48" s="1363" t="s">
        <v>341</v>
      </c>
      <c r="B48" s="1363" t="s">
        <v>342</v>
      </c>
      <c r="C48" s="1363" t="s">
        <v>343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610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611</v>
      </c>
      <c r="BE48" s="500"/>
      <c r="BF48" s="500" t="str">
        <f>IF(T48="","",T48)</f>
        <v>Наименование централизованной системы горячего водоснабжения</v>
      </c>
      <c r="BG48" s="500"/>
      <c r="BH48" s="500"/>
      <c r="BI48" s="1155">
        <v>34</v>
      </c>
    </row>
    <row s="1642" customFormat="1" customHeight="1" ht="0">
      <c r="A49" s="1343" t="s">
        <v>341</v>
      </c>
      <c r="B49" s="1343" t="s">
        <v>342</v>
      </c>
      <c r="C49" s="1343" t="s">
        <v>343</v>
      </c>
      <c r="D49" s="1343" t="s">
        <v>624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482</v>
      </c>
      <c r="BE49" s="500"/>
      <c r="BF49" s="500" t="str">
        <f>IF(T49="","",T49)</f>
        <v/>
      </c>
      <c r="BG49" s="500"/>
      <c r="BH49" s="500"/>
      <c r="BI49" s="511">
        <v>0</v>
      </c>
    </row>
    <row s="1642" customFormat="1" customHeight="1" ht="0">
      <c r="A50" s="1343" t="s">
        <v>341</v>
      </c>
      <c r="B50" s="1343" t="s">
        <v>342</v>
      </c>
      <c r="C50" s="1343" t="s">
        <v>343</v>
      </c>
      <c r="D50" s="1343" t="s">
        <v>624</v>
      </c>
      <c r="E50" s="2259"/>
      <c r="F50" s="2259"/>
      <c r="G50" s="2259"/>
      <c r="H50" s="2259"/>
      <c r="I50" s="2256" t="str">
        <f>S49&amp;".1"</f>
        <v>.1</v>
      </c>
      <c r="J50" s="1343"/>
      <c r="K50" s="1343"/>
      <c r="L50" s="1346" t="s">
        <v>483</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341</v>
      </c>
      <c r="B51" s="1343" t="s">
        <v>342</v>
      </c>
      <c r="C51" s="1343" t="s">
        <v>343</v>
      </c>
      <c r="D51" s="1343" t="s">
        <v>624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341</v>
      </c>
      <c r="B52" s="1363" t="s">
        <v>342</v>
      </c>
      <c r="C52" s="1363" t="s">
        <v>343</v>
      </c>
      <c r="D52" s="1363" t="s">
        <v>624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581</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582</v>
      </c>
      <c r="AT53" s="1393"/>
      <c r="AU53" s="1496"/>
      <c r="AV53" s="1393"/>
      <c r="AW53" s="1496"/>
      <c r="AX53" s="1393"/>
      <c r="AY53" s="1393"/>
      <c r="AZ53" s="1393"/>
      <c r="BA53" s="1393"/>
      <c r="BB53" s="1397"/>
      <c r="BC53" s="2254"/>
      <c r="BE53" s="500"/>
      <c r="BF53" s="500"/>
      <c r="BG53" s="500"/>
      <c r="BH53" s="500"/>
      <c r="BI53" s="1155">
        <v>11</v>
      </c>
    </row>
    <row customHeight="1" ht="11.549999999999999">
      <c r="A54" s="1363" t="s">
        <v>341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583</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341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584</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341</v>
      </c>
      <c r="B56" s="1363" t="s">
        <v>342</v>
      </c>
      <c r="C56" s="1363" t="s">
        <v>343</v>
      </c>
      <c r="D56" s="1363" t="s">
        <v>624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585</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341</v>
      </c>
      <c r="B57" s="1363" t="s">
        <v>342</v>
      </c>
      <c r="C57" s="1363" t="s">
        <v>343</v>
      </c>
      <c r="D57" s="1363" t="s">
        <v>624</v>
      </c>
      <c r="E57" s="2259"/>
      <c r="F57" s="2259"/>
      <c r="G57" s="2259"/>
      <c r="H57" s="2259"/>
      <c r="I57" s="2286"/>
      <c r="J57" s="2256"/>
      <c r="K57" s="1363"/>
      <c r="L57" s="1364"/>
      <c r="P57" s="2257"/>
      <c r="Q57" s="2257"/>
      <c r="R57" s="356"/>
      <c r="S57" s="1278"/>
      <c r="T57" s="287" t="s">
        <v>548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341</v>
      </c>
      <c r="B58" s="1343" t="s">
        <v>342</v>
      </c>
      <c r="C58" s="1343" t="s">
        <v>343</v>
      </c>
      <c r="D58" s="1343" t="s">
        <v>624</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341</v>
      </c>
      <c r="B59" s="1343" t="s">
        <v>342</v>
      </c>
      <c r="C59" s="1343" t="s">
        <v>343</v>
      </c>
      <c r="D59" s="1343" t="s">
        <v>624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341</v>
      </c>
      <c r="B60" s="1343" t="s">
        <v>342</v>
      </c>
      <c r="C60" s="1343" t="s">
        <v>343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341</v>
      </c>
      <c r="B61" s="1343" t="s">
        <v>342</v>
      </c>
      <c r="C61" s="1314"/>
      <c r="D61" s="1314"/>
      <c r="E61" s="2259"/>
      <c r="F61" s="2258"/>
      <c r="G61" s="1314"/>
      <c r="H61" s="1314"/>
      <c r="I61" s="1314"/>
      <c r="J61" s="1314"/>
      <c r="K61" s="1314"/>
      <c r="L61" s="1494"/>
      <c r="M61" s="1321"/>
      <c r="N61" s="1321"/>
      <c r="P61" s="1316"/>
      <c r="Q61" s="1317"/>
      <c r="R61" s="1316"/>
      <c r="S61" s="1322"/>
      <c r="T61" s="1325" t="s">
        <v>495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341</v>
      </c>
      <c r="B62" s="1343"/>
      <c r="C62" s="1343"/>
      <c r="D62" s="1343"/>
      <c r="E62" s="2258"/>
      <c r="F62" s="1343"/>
      <c r="G62" s="1343"/>
      <c r="H62" s="1343"/>
      <c r="I62" s="1343"/>
      <c r="J62" s="1343"/>
      <c r="K62" s="1343"/>
      <c r="L62" s="1346"/>
      <c r="M62" s="1321"/>
      <c r="N62" s="1321"/>
      <c r="O62" s="518"/>
      <c r="P62" s="380"/>
      <c r="Q62" s="1344"/>
      <c r="R62" s="380"/>
      <c r="S62" s="1322"/>
      <c r="T62" s="1325" t="s">
        <v>496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528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F4582-BC6E-5888-C8BE-B61B6E6AFDA8}" mc:Ignorable="x14ac xr xr2 xr3">
  <sheetPr>
    <tabColor theme="9" tint="-0.25"/>
  </sheetPr>
  <dimension ref="A1:AV303"/>
  <sheetViews>
    <sheetView showGridLines="0" zoomScale="90" workbookViewId="0">
      <pane xSplit="8" ySplit="29" topLeftCell="Y30" activePane="bottomRight" state="frozen"/>
      <selection pane="bottomLeft" activeCell="A30" sqref="A30"/>
      <selection pane="topRight" activeCell="I1" sqref="I1"/>
      <selection pane="bottomRight" activeCell="Y24" sqref="Y24"/>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25" style="1635" width="40.7109375" customWidth="1"/>
    <col min="26" max="26" style="1635" width="102.00390625" customWidth="1"/>
    <col min="27" max="27" style="1366" width="9.00390625" customWidth="1"/>
    <col min="28" max="28" style="1642" width="5.00390625" customWidth="1"/>
    <col min="29" max="29" style="1642" width="3.00390625" customWidth="1"/>
    <col min="30" max="33" style="1366" width="3.00390625" customWidth="1"/>
    <col min="34" max="34" style="1642" width="10.00390625" customWidth="1"/>
    <col min="35" max="35" style="1366" width="34.00390625" customWidth="1"/>
    <col min="36" max="36" style="1366" width="9.00390625" customWidth="1"/>
    <col min="37" max="37" style="736" width="8.00390625" customWidth="1"/>
    <col min="38" max="42" style="1366" width="8.00390625" customWidth="1"/>
    <col min="43" max="47" style="1632" width="8.00390625" customWidth="1"/>
    <col min="48" max="48" style="1635" width="9.140625" hidden="1"/>
  </cols>
  <sheetData>
    <row customHeight="1" ht="22.5" hidden="1">
      <c r="J1" s="1635"/>
      <c r="K1" s="1635"/>
      <c r="L1" s="1635"/>
      <c r="M1" s="1635"/>
      <c r="N1" s="1635"/>
      <c r="O1" s="1635"/>
      <c r="P1" s="1635"/>
      <c r="Q1" s="1635"/>
      <c r="R1" s="1635"/>
      <c r="S1" s="1635"/>
      <c r="T1" s="1635"/>
      <c r="U1" s="1635"/>
      <c r="V1" s="1635"/>
      <c r="W1" s="1635"/>
      <c r="X1" s="1635"/>
      <c r="Y1" s="1635"/>
      <c r="AV1" s="1631" t="s">
        <v>14</v>
      </c>
    </row>
    <row customHeight="1" ht="23.25" hidden="1">
      <c r="B2" s="2099"/>
      <c r="C2" s="1167" t="s">
        <v>625</v>
      </c>
      <c r="D2" s="1638"/>
      <c r="E2" s="546">
        <f>B2</f>
        <v>0</v>
      </c>
      <c r="F2" s="547"/>
      <c r="G2" s="1646" t="s">
        <v>626</v>
      </c>
      <c r="H2" s="1646" t="s">
        <v>626</v>
      </c>
      <c r="I2" s="1646" t="s">
        <v>626</v>
      </c>
      <c r="J2" s="2312" t="s">
        <v>626</v>
      </c>
      <c r="K2" s="2312" t="s">
        <v>626</v>
      </c>
      <c r="L2" s="2312" t="s">
        <v>626</v>
      </c>
      <c r="M2" s="2312" t="s">
        <v>626</v>
      </c>
      <c r="N2" s="2312" t="s">
        <v>626</v>
      </c>
      <c r="O2" s="2312" t="s">
        <v>626</v>
      </c>
      <c r="P2" s="2312" t="s">
        <v>626</v>
      </c>
      <c r="Q2" s="2312" t="s">
        <v>626</v>
      </c>
      <c r="R2" s="2312" t="s">
        <v>626</v>
      </c>
      <c r="S2" s="2312" t="s">
        <v>626</v>
      </c>
      <c r="T2" s="2312" t="s">
        <v>626</v>
      </c>
      <c r="U2" s="2312" t="s">
        <v>626</v>
      </c>
      <c r="V2" s="2312" t="s">
        <v>626</v>
      </c>
      <c r="W2" s="2312" t="s">
        <v>626</v>
      </c>
      <c r="X2" s="2312" t="s">
        <v>626</v>
      </c>
      <c r="Y2" s="2312" t="s">
        <v>626</v>
      </c>
      <c r="Z2" s="289" t="s">
        <v>627</v>
      </c>
      <c r="AA2" s="543"/>
      <c r="AV2" s="1631">
        <v>0</v>
      </c>
    </row>
    <row s="1642" customFormat="1" customHeight="1" ht="0.75" hidden="1">
      <c r="B3" s="2099"/>
      <c r="C3" s="1167"/>
      <c r="D3" s="548"/>
      <c r="E3" s="549"/>
      <c r="F3" s="550" t="s">
        <v>628</v>
      </c>
      <c r="G3" s="551"/>
      <c r="H3" s="551">
        <f>H4*H5+H7</f>
        <v>0</v>
      </c>
      <c r="I3" s="551">
        <f>I4*I5+I6</f>
        <v>0</v>
      </c>
      <c r="J3" s="1373">
        <f>J4*J5+J7</f>
        <v>0</v>
      </c>
      <c r="K3" s="1373">
        <f>K4*K5+K7</f>
        <v>0</v>
      </c>
      <c r="L3" s="1373">
        <f>L4*L5+L7</f>
        <v>0</v>
      </c>
      <c r="M3" s="1373">
        <f>M4*M5+M7</f>
        <v>0</v>
      </c>
      <c r="N3" s="1373">
        <f>N4*N5+N7</f>
        <v>0</v>
      </c>
      <c r="O3" s="1373">
        <f>O4*O5+O7</f>
        <v>0</v>
      </c>
      <c r="P3" s="1373">
        <f>P4*P5+P7</f>
        <v>0</v>
      </c>
      <c r="Q3" s="1373">
        <f>Q4*Q5+Q7</f>
        <v>0</v>
      </c>
      <c r="R3" s="1373">
        <f>R4*R5+R7</f>
        <v>0</v>
      </c>
      <c r="S3" s="1373">
        <f>S4*S5+S7</f>
        <v>0</v>
      </c>
      <c r="T3" s="1373">
        <f>T4*T5+T7</f>
        <v>0</v>
      </c>
      <c r="U3" s="1373">
        <f>U4*U5+U7</f>
        <v>0</v>
      </c>
      <c r="V3" s="1373">
        <f>V4*V5+V7</f>
        <v>0</v>
      </c>
      <c r="W3" s="1373">
        <f>W4*W5+W7</f>
        <v>0</v>
      </c>
      <c r="X3" s="1373">
        <f>X4*X5+X7</f>
        <v>0</v>
      </c>
      <c r="Y3" s="1373">
        <f>Y4*Y5+Y7</f>
        <v>0</v>
      </c>
      <c r="Z3" s="552"/>
      <c r="AV3" s="1636">
        <v>0</v>
      </c>
    </row>
    <row customHeight="1" ht="23.25" hidden="1">
      <c r="B4" s="2099"/>
      <c r="C4" s="1167"/>
      <c r="D4" s="1638"/>
      <c r="E4" s="546" t="str">
        <f>B2&amp;".1"</f>
        <v>.1</v>
      </c>
      <c r="F4" s="553" t="s">
        <v>629</v>
      </c>
      <c r="G4" s="554"/>
      <c r="H4" s="541"/>
      <c r="I4" s="541"/>
      <c r="J4" s="751"/>
      <c r="K4" s="751"/>
      <c r="L4" s="751"/>
      <c r="M4" s="751"/>
      <c r="N4" s="751"/>
      <c r="O4" s="751"/>
      <c r="P4" s="751"/>
      <c r="Q4" s="751"/>
      <c r="R4" s="751"/>
      <c r="S4" s="751"/>
      <c r="T4" s="751"/>
      <c r="U4" s="751"/>
      <c r="V4" s="751"/>
      <c r="W4" s="751"/>
      <c r="X4" s="751"/>
      <c r="Y4" s="751"/>
      <c r="Z4" s="289" t="s">
        <v>630</v>
      </c>
      <c r="AA4" s="543"/>
      <c r="AV4" s="1631">
        <v>0</v>
      </c>
    </row>
    <row customHeight="1" ht="18.75" hidden="1">
      <c r="B5" s="2099"/>
      <c r="C5" s="1167"/>
      <c r="D5" s="1638"/>
      <c r="E5" s="546" t="str">
        <f>B2&amp;".2"</f>
        <v>.2</v>
      </c>
      <c r="F5" s="553" t="s">
        <v>631</v>
      </c>
      <c r="G5" s="1646" t="s">
        <v>632</v>
      </c>
      <c r="H5" s="541"/>
      <c r="I5" s="541"/>
      <c r="J5" s="751"/>
      <c r="K5" s="751"/>
      <c r="L5" s="751"/>
      <c r="M5" s="751"/>
      <c r="N5" s="751"/>
      <c r="O5" s="751"/>
      <c r="P5" s="751"/>
      <c r="Q5" s="751"/>
      <c r="R5" s="751"/>
      <c r="S5" s="751"/>
      <c r="T5" s="751"/>
      <c r="U5" s="751"/>
      <c r="V5" s="751"/>
      <c r="W5" s="751"/>
      <c r="X5" s="751"/>
      <c r="Y5" s="751"/>
      <c r="Z5" s="289"/>
      <c r="AA5" s="543"/>
      <c r="AV5" s="1631">
        <v>0</v>
      </c>
    </row>
    <row customHeight="1" ht="18.75" hidden="1">
      <c r="B6" s="2099"/>
      <c r="C6" s="1167"/>
      <c r="D6" s="1638"/>
      <c r="E6" s="546" t="str">
        <f>B2&amp;".3"</f>
        <v>.3</v>
      </c>
      <c r="F6" s="553" t="s">
        <v>633</v>
      </c>
      <c r="G6" s="1646" t="s">
        <v>632</v>
      </c>
      <c r="H6" s="541"/>
      <c r="I6" s="541"/>
      <c r="J6" s="751"/>
      <c r="K6" s="751"/>
      <c r="L6" s="751"/>
      <c r="M6" s="751"/>
      <c r="N6" s="751"/>
      <c r="O6" s="751"/>
      <c r="P6" s="751"/>
      <c r="Q6" s="751"/>
      <c r="R6" s="751"/>
      <c r="S6" s="751"/>
      <c r="T6" s="751"/>
      <c r="U6" s="751"/>
      <c r="V6" s="751"/>
      <c r="W6" s="751"/>
      <c r="X6" s="751"/>
      <c r="Y6" s="751"/>
      <c r="Z6" s="289"/>
      <c r="AA6" s="543"/>
      <c r="AV6" s="1631">
        <v>0</v>
      </c>
    </row>
    <row customHeight="1" ht="18.75" hidden="1">
      <c r="B7" s="2099"/>
      <c r="C7" s="1167"/>
      <c r="D7" s="1638"/>
      <c r="E7" s="546" t="str">
        <f>B2&amp;".4"</f>
        <v>.4</v>
      </c>
      <c r="F7" s="553" t="s">
        <v>634</v>
      </c>
      <c r="G7" s="1646" t="s">
        <v>626</v>
      </c>
      <c r="H7" s="555"/>
      <c r="I7" s="555"/>
      <c r="J7" s="555"/>
      <c r="K7" s="555"/>
      <c r="L7" s="555"/>
      <c r="M7" s="555"/>
      <c r="N7" s="555"/>
      <c r="O7" s="555"/>
      <c r="P7" s="555"/>
      <c r="Q7" s="555"/>
      <c r="R7" s="555"/>
      <c r="S7" s="555"/>
      <c r="T7" s="555"/>
      <c r="U7" s="555"/>
      <c r="V7" s="555"/>
      <c r="W7" s="555"/>
      <c r="X7" s="555"/>
      <c r="Y7" s="555"/>
      <c r="Z7" s="289"/>
      <c r="AA7" s="543"/>
      <c r="AV7" s="1631">
        <v>0</v>
      </c>
    </row>
    <row s="1366" customFormat="1" customHeight="1" ht="11.25" hidden="1">
      <c r="A8" s="987"/>
      <c r="C8" s="1636"/>
      <c r="D8" s="537"/>
      <c r="H8" s="1160">
        <v>4</v>
      </c>
      <c r="I8" s="1160">
        <v>4</v>
      </c>
      <c r="J8" s="1366">
        <v>4</v>
      </c>
      <c r="K8" s="1366">
        <v>4</v>
      </c>
      <c r="L8" s="1366">
        <v>4</v>
      </c>
      <c r="M8" s="1366">
        <v>4</v>
      </c>
      <c r="N8" s="1366">
        <v>4</v>
      </c>
      <c r="O8" s="1366">
        <v>4</v>
      </c>
      <c r="P8" s="1366">
        <v>4</v>
      </c>
      <c r="Q8" s="1366">
        <v>4</v>
      </c>
      <c r="R8" s="1366">
        <v>4</v>
      </c>
      <c r="S8" s="1366">
        <v>4</v>
      </c>
      <c r="T8" s="1366">
        <v>4</v>
      </c>
      <c r="U8" s="1366">
        <v>4</v>
      </c>
      <c r="V8" s="1366">
        <v>4</v>
      </c>
      <c r="W8" s="1366">
        <v>4</v>
      </c>
      <c r="X8" s="1366">
        <v>4</v>
      </c>
      <c r="Y8" s="1366">
        <v>4</v>
      </c>
      <c r="AB8" s="1636"/>
      <c r="AC8" s="1636"/>
      <c r="AH8" s="1636"/>
      <c r="AV8" s="1160">
        <v>0</v>
      </c>
    </row>
    <row s="1366" customFormat="1" customHeight="1" ht="22.5" hidden="1">
      <c r="A9" s="987"/>
      <c r="C9" s="1636"/>
      <c r="D9" s="538"/>
      <c r="E9" s="1648"/>
      <c r="F9" s="540"/>
      <c r="G9" s="1646" t="s">
        <v>632</v>
      </c>
      <c r="H9" s="541"/>
      <c r="I9" s="541"/>
      <c r="J9" s="751"/>
      <c r="K9" s="751"/>
      <c r="L9" s="751"/>
      <c r="M9" s="751"/>
      <c r="N9" s="751"/>
      <c r="O9" s="751"/>
      <c r="P9" s="751"/>
      <c r="Q9" s="751"/>
      <c r="R9" s="751"/>
      <c r="S9" s="751"/>
      <c r="T9" s="751"/>
      <c r="U9" s="751"/>
      <c r="V9" s="751"/>
      <c r="W9" s="751"/>
      <c r="X9" s="751"/>
      <c r="Y9" s="751"/>
      <c r="Z9" s="542" t="s">
        <v>635</v>
      </c>
      <c r="AA9" s="543"/>
      <c r="AB9" s="1636"/>
      <c r="AC9" s="1636"/>
      <c r="AH9" s="1636"/>
      <c r="AK9" s="544"/>
      <c r="AQ9" s="1632"/>
      <c r="AR9" s="1632"/>
      <c r="AS9" s="1632"/>
      <c r="AT9" s="1632"/>
      <c r="AU9" s="1632"/>
      <c r="AV9" s="1160">
        <v>0</v>
      </c>
    </row>
    <row customHeight="1" ht="11.25" hidden="1">
      <c r="J10" s="1635"/>
      <c r="K10" s="1635"/>
      <c r="L10" s="1635"/>
      <c r="M10" s="1635"/>
      <c r="N10" s="1635"/>
      <c r="O10" s="1635"/>
      <c r="P10" s="1635"/>
      <c r="Q10" s="1635"/>
      <c r="R10" s="1635"/>
      <c r="S10" s="1635"/>
      <c r="T10" s="1635"/>
      <c r="U10" s="1635"/>
      <c r="V10" s="1635"/>
      <c r="W10" s="1635"/>
      <c r="X10" s="1635"/>
      <c r="Y10" s="1635"/>
      <c r="AV10" s="1631">
        <v>0</v>
      </c>
    </row>
    <row customHeight="1" ht="18.75" hidden="1">
      <c r="D11" s="1638"/>
      <c r="E11" s="546"/>
      <c r="F11" s="540"/>
      <c r="G11" s="1646" t="s">
        <v>636</v>
      </c>
      <c r="H11" s="541"/>
      <c r="I11" s="541"/>
      <c r="J11" s="751"/>
      <c r="K11" s="751"/>
      <c r="L11" s="751"/>
      <c r="M11" s="751"/>
      <c r="N11" s="751"/>
      <c r="O11" s="751"/>
      <c r="P11" s="751"/>
      <c r="Q11" s="751"/>
      <c r="R11" s="751"/>
      <c r="S11" s="751"/>
      <c r="T11" s="751"/>
      <c r="U11" s="751"/>
      <c r="V11" s="751"/>
      <c r="W11" s="751"/>
      <c r="X11" s="751"/>
      <c r="Y11" s="751"/>
      <c r="Z11" s="289" t="s">
        <v>637</v>
      </c>
      <c r="AA11" s="543"/>
      <c r="AV11" s="1631">
        <v>0</v>
      </c>
    </row>
    <row customHeight="1" ht="11.25" hidden="1">
      <c r="J12" s="1635"/>
      <c r="K12" s="1635"/>
      <c r="L12" s="1635"/>
      <c r="M12" s="1635"/>
      <c r="N12" s="1635"/>
      <c r="O12" s="1635"/>
      <c r="P12" s="1635"/>
      <c r="Q12" s="1635"/>
      <c r="R12" s="1635"/>
      <c r="S12" s="1635"/>
      <c r="T12" s="1635"/>
      <c r="U12" s="1635"/>
      <c r="V12" s="1635"/>
      <c r="W12" s="1635"/>
      <c r="X12" s="1635"/>
      <c r="Y12" s="1635"/>
      <c r="AV12" s="1631">
        <v>0</v>
      </c>
    </row>
    <row customHeight="1" ht="22.5" hidden="1">
      <c r="D13" s="1638"/>
      <c r="E13" s="546"/>
      <c r="F13" s="540"/>
      <c r="G13" s="969" t="s">
        <v>638</v>
      </c>
      <c r="H13" s="545"/>
      <c r="I13" s="545"/>
      <c r="J13" s="545"/>
      <c r="K13" s="545"/>
      <c r="L13" s="545"/>
      <c r="M13" s="545"/>
      <c r="N13" s="545"/>
      <c r="O13" s="545"/>
      <c r="P13" s="545"/>
      <c r="Q13" s="545"/>
      <c r="R13" s="545"/>
      <c r="S13" s="545"/>
      <c r="T13" s="545"/>
      <c r="U13" s="545"/>
      <c r="V13" s="545"/>
      <c r="W13" s="545"/>
      <c r="X13" s="545"/>
      <c r="Y13" s="545"/>
      <c r="Z13" s="745" t="s">
        <v>639</v>
      </c>
      <c r="AA13" s="543"/>
      <c r="AV13" s="1631">
        <v>0</v>
      </c>
    </row>
    <row customHeight="1" ht="11.25" hidden="1">
      <c r="J14" s="1635"/>
      <c r="K14" s="1635"/>
      <c r="L14" s="1635"/>
      <c r="M14" s="1635"/>
      <c r="N14" s="1635"/>
      <c r="O14" s="1635"/>
      <c r="P14" s="1635"/>
      <c r="Q14" s="1635"/>
      <c r="R14" s="1635"/>
      <c r="S14" s="1635"/>
      <c r="T14" s="1635"/>
      <c r="U14" s="1635"/>
      <c r="V14" s="1635"/>
      <c r="W14" s="1635"/>
      <c r="X14" s="1635"/>
      <c r="Y14" s="1635"/>
      <c r="AV14" s="1631">
        <v>0</v>
      </c>
    </row>
    <row customHeight="1" ht="22.5" hidden="1">
      <c r="D15" s="1638"/>
      <c r="E15" s="546"/>
      <c r="F15" s="540"/>
      <c r="G15" s="1646" t="s">
        <v>640</v>
      </c>
      <c r="H15" s="545"/>
      <c r="I15" s="545"/>
      <c r="J15" s="545"/>
      <c r="K15" s="545"/>
      <c r="L15" s="545"/>
      <c r="M15" s="545"/>
      <c r="N15" s="545"/>
      <c r="O15" s="545"/>
      <c r="P15" s="545"/>
      <c r="Q15" s="545"/>
      <c r="R15" s="545"/>
      <c r="S15" s="545"/>
      <c r="T15" s="545"/>
      <c r="U15" s="545"/>
      <c r="V15" s="545"/>
      <c r="W15" s="545"/>
      <c r="X15" s="545"/>
      <c r="Y15" s="545"/>
      <c r="Z15" s="289" t="s">
        <v>641</v>
      </c>
      <c r="AA15" s="543"/>
      <c r="AV15" s="1631">
        <v>0</v>
      </c>
    </row>
    <row customHeight="1" ht="11.25" hidden="1">
      <c r="J16" s="1635"/>
      <c r="K16" s="1635"/>
      <c r="L16" s="1635"/>
      <c r="M16" s="1635"/>
      <c r="N16" s="1635"/>
      <c r="O16" s="1635"/>
      <c r="P16" s="1635"/>
      <c r="Q16" s="1635"/>
      <c r="R16" s="1635"/>
      <c r="S16" s="1635"/>
      <c r="T16" s="1635"/>
      <c r="U16" s="1635"/>
      <c r="V16" s="1635"/>
      <c r="W16" s="1635"/>
      <c r="X16" s="1635"/>
      <c r="Y16" s="1635"/>
      <c r="AV16" s="1631">
        <v>0</v>
      </c>
    </row>
    <row customHeight="1" ht="22.5" hidden="1">
      <c r="D17" s="1638"/>
      <c r="E17" s="546"/>
      <c r="F17" s="540"/>
      <c r="G17" s="1646" t="s">
        <v>642</v>
      </c>
      <c r="H17" s="545"/>
      <c r="I17" s="545"/>
      <c r="J17" s="545"/>
      <c r="K17" s="545"/>
      <c r="L17" s="545"/>
      <c r="M17" s="545"/>
      <c r="N17" s="545"/>
      <c r="O17" s="545"/>
      <c r="P17" s="545"/>
      <c r="Q17" s="545"/>
      <c r="R17" s="545"/>
      <c r="S17" s="545"/>
      <c r="T17" s="545"/>
      <c r="U17" s="545"/>
      <c r="V17" s="545"/>
      <c r="W17" s="545"/>
      <c r="X17" s="545"/>
      <c r="Y17" s="545"/>
      <c r="Z17" s="289" t="s">
        <v>643</v>
      </c>
      <c r="AA17" s="543"/>
      <c r="AV17" s="1631">
        <v>0</v>
      </c>
    </row>
    <row customHeight="1" ht="11.25" hidden="1">
      <c r="J18" s="1635"/>
      <c r="K18" s="1635"/>
      <c r="L18" s="1635"/>
      <c r="M18" s="1635"/>
      <c r="N18" s="1635"/>
      <c r="O18" s="1635"/>
      <c r="P18" s="1635"/>
      <c r="Q18" s="1635"/>
      <c r="R18" s="1635"/>
      <c r="S18" s="1635"/>
      <c r="T18" s="1635"/>
      <c r="U18" s="1635"/>
      <c r="V18" s="1635"/>
      <c r="W18" s="1635"/>
      <c r="X18" s="1635"/>
      <c r="Y18" s="1635"/>
      <c r="AV18" s="1631">
        <v>0</v>
      </c>
    </row>
    <row s="1632" customFormat="1" customHeight="1" ht="11.25" hidden="1">
      <c r="A19" s="987"/>
      <c r="B19" s="1160"/>
      <c r="C19" s="1636"/>
      <c r="D19" s="362"/>
      <c r="J19" s="1632"/>
      <c r="K19" s="1632"/>
      <c r="L19" s="1632"/>
      <c r="M19" s="1632"/>
      <c r="N19" s="1632"/>
      <c r="O19" s="1632"/>
      <c r="P19" s="1632"/>
      <c r="Q19" s="1632"/>
      <c r="R19" s="1632"/>
      <c r="S19" s="1632"/>
      <c r="T19" s="1632"/>
      <c r="U19" s="1632"/>
      <c r="V19" s="1632"/>
      <c r="W19" s="1632"/>
      <c r="X19" s="1632"/>
      <c r="Y19" s="1632"/>
      <c r="Z19" s="1632">
        <v>4</v>
      </c>
      <c r="AA19" s="1160"/>
      <c r="AB19" s="1636"/>
      <c r="AC19" s="1636"/>
      <c r="AD19" s="1160"/>
      <c r="AE19" s="1160"/>
      <c r="AF19" s="1160"/>
      <c r="AG19" s="1160"/>
      <c r="AH19" s="1636"/>
      <c r="AI19" s="1160"/>
      <c r="AJ19" s="1160"/>
      <c r="AK19" s="544"/>
      <c r="AL19" s="1160"/>
      <c r="AM19" s="1160"/>
      <c r="AN19" s="1160"/>
      <c r="AO19" s="1160"/>
      <c r="AP19" s="1160"/>
      <c r="AV19" s="1632">
        <v>0</v>
      </c>
    </row>
    <row customHeight="1" ht="11.549999999999999">
      <c r="J20" s="1635"/>
      <c r="K20" s="1635"/>
      <c r="L20" s="1635"/>
      <c r="M20" s="1635"/>
      <c r="N20" s="1635"/>
      <c r="O20" s="1635"/>
      <c r="P20" s="1635"/>
      <c r="Q20" s="1635"/>
      <c r="R20" s="1635"/>
      <c r="S20" s="1635"/>
      <c r="T20" s="1635"/>
      <c r="U20" s="1635"/>
      <c r="V20" s="1635"/>
      <c r="W20" s="1635"/>
      <c r="X20" s="1635"/>
      <c r="Y20" s="1635"/>
      <c r="AV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2248"/>
      <c r="K21" s="2248"/>
      <c r="L21" s="2248"/>
      <c r="M21" s="2248"/>
      <c r="N21" s="2248"/>
      <c r="O21" s="2248"/>
      <c r="P21" s="2248"/>
      <c r="Q21" s="2248"/>
      <c r="R21" s="2248"/>
      <c r="S21" s="2248"/>
      <c r="T21" s="2248"/>
      <c r="U21" s="2248"/>
      <c r="V21" s="2248"/>
      <c r="W21" s="2248"/>
      <c r="X21" s="2248"/>
      <c r="Y21" s="2248"/>
      <c r="Z21" s="556"/>
      <c r="AV21" s="1631">
        <v>24</v>
      </c>
    </row>
    <row customHeight="1" ht="25.2">
      <c r="E22" s="2249" t="str">
        <f>IF(org=0,"Не определено",org)</f>
        <v>КЧРГУП "Теплоэнерго"</v>
      </c>
      <c r="F22" s="2249"/>
      <c r="G22" s="2249"/>
      <c r="H22" s="2249"/>
      <c r="I22" s="2249"/>
      <c r="J22" s="2249"/>
      <c r="K22" s="2249"/>
      <c r="L22" s="2249"/>
      <c r="M22" s="2249"/>
      <c r="N22" s="2249"/>
      <c r="O22" s="2249"/>
      <c r="P22" s="2249"/>
      <c r="Q22" s="2249"/>
      <c r="R22" s="2249"/>
      <c r="S22" s="2249"/>
      <c r="T22" s="2249"/>
      <c r="U22" s="2249"/>
      <c r="V22" s="2249"/>
      <c r="W22" s="2249"/>
      <c r="X22" s="2249"/>
      <c r="Y22" s="2249"/>
      <c r="AV22" s="1631">
        <v>24</v>
      </c>
    </row>
    <row customHeight="1" ht="11.549999999999999">
      <c r="E23" s="1135"/>
      <c r="F23" s="1135"/>
      <c r="G23" s="1135"/>
      <c r="H23" s="1135"/>
      <c r="I23" s="1135"/>
      <c r="J23" s="1136" t="s">
        <v>22</v>
      </c>
      <c r="K23" s="1136" t="s">
        <v>22</v>
      </c>
      <c r="L23" s="1136" t="s">
        <v>22</v>
      </c>
      <c r="M23" s="1136" t="s">
        <v>22</v>
      </c>
      <c r="N23" s="1136" t="s">
        <v>22</v>
      </c>
      <c r="O23" s="1136" t="s">
        <v>22</v>
      </c>
      <c r="P23" s="1136" t="s">
        <v>22</v>
      </c>
      <c r="Q23" s="1136" t="s">
        <v>22</v>
      </c>
      <c r="R23" s="1136" t="s">
        <v>22</v>
      </c>
      <c r="S23" s="1136" t="s">
        <v>22</v>
      </c>
      <c r="T23" s="1136" t="s">
        <v>22</v>
      </c>
      <c r="U23" s="1136" t="s">
        <v>22</v>
      </c>
      <c r="V23" s="1136" t="s">
        <v>22</v>
      </c>
      <c r="W23" s="1136" t="s">
        <v>22</v>
      </c>
      <c r="X23" s="1136" t="s">
        <v>22</v>
      </c>
      <c r="Y23" s="1136" t="s">
        <v>22</v>
      </c>
      <c r="AV23" s="1631">
        <v>11</v>
      </c>
    </row>
    <row s="1642" customFormat="1" customHeight="1" ht="1.05">
      <c r="A24" s="1167"/>
      <c r="D24" s="1642"/>
      <c r="H24" s="889"/>
      <c r="I24" s="889" t="s">
        <v>167</v>
      </c>
      <c r="J24" s="889" t="s">
        <v>172</v>
      </c>
      <c r="K24" s="889" t="s">
        <v>174</v>
      </c>
      <c r="L24" s="889" t="s">
        <v>176</v>
      </c>
      <c r="M24" s="889" t="s">
        <v>178</v>
      </c>
      <c r="N24" s="889" t="s">
        <v>180</v>
      </c>
      <c r="O24" s="889" t="s">
        <v>182</v>
      </c>
      <c r="P24" s="889" t="s">
        <v>184</v>
      </c>
      <c r="Q24" s="889" t="s">
        <v>186</v>
      </c>
      <c r="R24" s="889" t="s">
        <v>188</v>
      </c>
      <c r="S24" s="889" t="s">
        <v>190</v>
      </c>
      <c r="T24" s="889" t="s">
        <v>192</v>
      </c>
      <c r="U24" s="889" t="s">
        <v>194</v>
      </c>
      <c r="V24" s="889" t="s">
        <v>196</v>
      </c>
      <c r="W24" s="889" t="s">
        <v>198</v>
      </c>
      <c r="X24" s="889" t="s">
        <v>200</v>
      </c>
      <c r="Y24" s="889" t="s">
        <v>202</v>
      </c>
      <c r="AV24" s="1636">
        <v>1</v>
      </c>
    </row>
    <row customHeight="1" ht="11.549999999999999">
      <c r="E25" s="711"/>
      <c r="F25" s="2367" t="s">
        <v>157</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системе теплоснабжения</v>
      </c>
      <c r="J25" s="2393" t="str">
        <f>IF(J24="","",INDEX(DIFFERENTIATION_UNMERGE_VD,MATCH(J24,DIFFERENTIATION_ID_DIFF,0)))</f>
        <v>Подключение (технологическое присоединение) к системе теплоснабжения</v>
      </c>
      <c r="K25" s="2393" t="str">
        <f>IF(K24="","",INDEX(DIFFERENTIATION_UNMERGE_VD,MATCH(K24,DIFFERENTIATION_ID_DIFF,0)))</f>
        <v>Подключение (технологическое присоединение) к системе теплоснабжения</v>
      </c>
      <c r="L25" s="2393" t="str">
        <f>IF(L24="","",INDEX(DIFFERENTIATION_UNMERGE_VD,MATCH(L24,DIFFERENTIATION_ID_DIFF,0)))</f>
        <v>Подключение (технологическое присоединение) к системе теплоснабжения</v>
      </c>
      <c r="M25" s="2393" t="str">
        <f>IF(M24="","",INDEX(DIFFERENTIATION_UNMERGE_VD,MATCH(M24,DIFFERENTIATION_ID_DIFF,0)))</f>
        <v>Подключение (технологическое присоединение) к системе теплоснабжения</v>
      </c>
      <c r="N25" s="2393" t="str">
        <f>IF(N24="","",INDEX(DIFFERENTIATION_UNMERGE_VD,MATCH(N24,DIFFERENTIATION_ID_DIFF,0)))</f>
        <v>Подключение (технологическое присоединение) к системе теплоснабжения</v>
      </c>
      <c r="O25" s="2393" t="str">
        <f>IF(O24="","",INDEX(DIFFERENTIATION_UNMERGE_VD,MATCH(O24,DIFFERENTIATION_ID_DIFF,0)))</f>
        <v>Подключение (технологическое присоединение) к системе теплоснабжения</v>
      </c>
      <c r="P25" s="2393" t="str">
        <f>IF(P24="","",INDEX(DIFFERENTIATION_UNMERGE_VD,MATCH(P24,DIFFERENTIATION_ID_DIFF,0)))</f>
        <v>Подключение (технологическое присоединение) к системе теплоснабжения</v>
      </c>
      <c r="Q25" s="2393" t="str">
        <f>IF(Q24="","",INDEX(DIFFERENTIATION_UNMERGE_VD,MATCH(Q24,DIFFERENTIATION_ID_DIFF,0)))</f>
        <v>Подключение (технологическое присоединение) к системе теплоснабжения</v>
      </c>
      <c r="R25" s="2393" t="str">
        <f>IF(R24="","",INDEX(DIFFERENTIATION_UNMERGE_VD,MATCH(R24,DIFFERENTIATION_ID_DIFF,0)))</f>
        <v>Подключение (технологическое присоединение) к системе теплоснабжения</v>
      </c>
      <c r="S25" s="2393" t="str">
        <f>IF(S24="","",INDEX(DIFFERENTIATION_UNMERGE_VD,MATCH(S24,DIFFERENTIATION_ID_DIFF,0)))</f>
        <v>Подключение (технологическое присоединение) к системе теплоснабжения</v>
      </c>
      <c r="T25" s="2393" t="str">
        <f>IF(T24="","",INDEX(DIFFERENTIATION_UNMERGE_VD,MATCH(T24,DIFFERENTIATION_ID_DIFF,0)))</f>
        <v>Подключение (технологическое присоединение) к системе теплоснабжения</v>
      </c>
      <c r="U25" s="2393" t="str">
        <f>IF(U24="","",INDEX(DIFFERENTIATION_UNMERGE_VD,MATCH(U24,DIFFERENTIATION_ID_DIFF,0)))</f>
        <v>Подключение (технологическое присоединение) к системе теплоснабжения</v>
      </c>
      <c r="V25" s="2393" t="str">
        <f>IF(V24="","",INDEX(DIFFERENTIATION_UNMERGE_VD,MATCH(V24,DIFFERENTIATION_ID_DIFF,0)))</f>
        <v>Подключение (технологическое присоединение) к системе теплоснабжения</v>
      </c>
      <c r="W25" s="2393" t="str">
        <f>IF(W24="","",INDEX(DIFFERENTIATION_UNMERGE_VD,MATCH(W24,DIFFERENTIATION_ID_DIFF,0)))</f>
        <v>Подключение (технологическое присоединение) к системе теплоснабжения</v>
      </c>
      <c r="X25" s="2393" t="str">
        <f>IF(X24="","",INDEX(DIFFERENTIATION_UNMERGE_VD,MATCH(X24,DIFFERENTIATION_ID_DIFF,0)))</f>
        <v>Подключение (технологическое присоединение) к системе теплоснабжения</v>
      </c>
      <c r="Y25" s="2393" t="str">
        <f>IF(Y24="","",INDEX(DIFFERENTIATION_UNMERGE_VD,MATCH(Y24,DIFFERENTIATION_ID_DIFF,0)))</f>
        <v>Подключение (технологическое присоединение) к системе теплоснабжения</v>
      </c>
      <c r="Z25" s="2127"/>
      <c r="AV25" s="1631">
        <v>11</v>
      </c>
    </row>
    <row customHeight="1" ht="11.549999999999999">
      <c r="E26" s="711"/>
      <c r="F26" s="2367" t="s">
        <v>644</v>
      </c>
      <c r="G26" s="2368"/>
      <c r="H26" s="1652" t="str">
        <f>IF(H24="","",INDEX(DIFFERENTIATION_UNMERGE_AREA,MATCH(H24,DIFFERENTIATION_ID_DIFF,0)))</f>
        <v/>
      </c>
      <c r="I26" s="1652" t="str">
        <f>IF(I24="","",INDEX(DIFFERENTIATION_UNMERGE_AREA,MATCH(I24,DIFFERENTIATION_ID_DIFF,0)))</f>
        <v>Территория 1</v>
      </c>
      <c r="J26" s="2393" t="str">
        <f>IF(J24="","",INDEX(DIFFERENTIATION_UNMERGE_AREA,MATCH(J24,DIFFERENTIATION_ID_DIFF,0)))</f>
        <v>Территория 2</v>
      </c>
      <c r="K26" s="2393" t="str">
        <f>IF(K24="","",INDEX(DIFFERENTIATION_UNMERGE_AREA,MATCH(K24,DIFFERENTIATION_ID_DIFF,0)))</f>
        <v>Территория 2</v>
      </c>
      <c r="L26" s="2393" t="str">
        <f>IF(L24="","",INDEX(DIFFERENTIATION_UNMERGE_AREA,MATCH(L24,DIFFERENTIATION_ID_DIFF,0)))</f>
        <v>Территория 2</v>
      </c>
      <c r="M26" s="2393" t="str">
        <f>IF(M24="","",INDEX(DIFFERENTIATION_UNMERGE_AREA,MATCH(M24,DIFFERENTIATION_ID_DIFF,0)))</f>
        <v>Территория 3</v>
      </c>
      <c r="N26" s="2393" t="str">
        <f>IF(N24="","",INDEX(DIFFERENTIATION_UNMERGE_AREA,MATCH(N24,DIFFERENTIATION_ID_DIFF,0)))</f>
        <v>Территория 4</v>
      </c>
      <c r="O26" s="2393" t="str">
        <f>IF(O24="","",INDEX(DIFFERENTIATION_UNMERGE_AREA,MATCH(O24,DIFFERENTIATION_ID_DIFF,0)))</f>
        <v>Территория 5</v>
      </c>
      <c r="P26" s="2393" t="str">
        <f>IF(P24="","",INDEX(DIFFERENTIATION_UNMERGE_AREA,MATCH(P24,DIFFERENTIATION_ID_DIFF,0)))</f>
        <v>Территория 5</v>
      </c>
      <c r="Q26" s="2393" t="str">
        <f>IF(Q24="","",INDEX(DIFFERENTIATION_UNMERGE_AREA,MATCH(Q24,DIFFERENTIATION_ID_DIFF,0)))</f>
        <v>Территория 5</v>
      </c>
      <c r="R26" s="2393" t="str">
        <f>IF(R24="","",INDEX(DIFFERENTIATION_UNMERGE_AREA,MATCH(R24,DIFFERENTIATION_ID_DIFF,0)))</f>
        <v>Территория 6</v>
      </c>
      <c r="S26" s="2393" t="str">
        <f>IF(S24="","",INDEX(DIFFERENTIATION_UNMERGE_AREA,MATCH(S24,DIFFERENTIATION_ID_DIFF,0)))</f>
        <v>Территория 7</v>
      </c>
      <c r="T26" s="2393" t="str">
        <f>IF(T24="","",INDEX(DIFFERENTIATION_UNMERGE_AREA,MATCH(T24,DIFFERENTIATION_ID_DIFF,0)))</f>
        <v>Территория 7</v>
      </c>
      <c r="U26" s="2393" t="str">
        <f>IF(U24="","",INDEX(DIFFERENTIATION_UNMERGE_AREA,MATCH(U24,DIFFERENTIATION_ID_DIFF,0)))</f>
        <v>Территория 7</v>
      </c>
      <c r="V26" s="2393" t="str">
        <f>IF(V24="","",INDEX(DIFFERENTIATION_UNMERGE_AREA,MATCH(V24,DIFFERENTIATION_ID_DIFF,0)))</f>
        <v>Территория 8</v>
      </c>
      <c r="W26" s="2393" t="str">
        <f>IF(W24="","",INDEX(DIFFERENTIATION_UNMERGE_AREA,MATCH(W24,DIFFERENTIATION_ID_DIFF,0)))</f>
        <v>Территория 8</v>
      </c>
      <c r="X26" s="2393" t="str">
        <f>IF(X24="","",INDEX(DIFFERENTIATION_UNMERGE_AREA,MATCH(X24,DIFFERENTIATION_ID_DIFF,0)))</f>
        <v>Территория 8</v>
      </c>
      <c r="Y26" s="2393" t="str">
        <f>IF(Y24="","",INDEX(DIFFERENTIATION_UNMERGE_AREA,MATCH(Y24,DIFFERENTIATION_ID_DIFF,0)))</f>
        <v>Территория 9</v>
      </c>
      <c r="Z26" s="2127"/>
      <c r="AV26" s="1631">
        <v>11</v>
      </c>
    </row>
    <row customHeight="1" ht="11.549999999999999">
      <c r="E27" s="711"/>
      <c r="F27" s="2367" t="s">
        <v>645</v>
      </c>
      <c r="G27" s="2368"/>
      <c r="H27" s="1652" t="str">
        <f>IF(H24="","",INDEX(DIFFERENTIATION_UNMERGE_SYSTEM,MATCH(H24,DIFFERENTIATION_ID_DIFF,0)))</f>
        <v/>
      </c>
      <c r="I27" s="1652" t="str">
        <f>IF(I24="","",INDEX(DIFFERENTIATION_UNMERGE_SYSTEM,MATCH(I24,DIFFERENTIATION_ID_DIFF,0)))</f>
        <v>Центральная котельная, а. Адыге-Хабль</v>
      </c>
      <c r="J27" s="2393" t="str">
        <f>IF(J24="","",INDEX(DIFFERENTIATION_UNMERGE_SYSTEM,MATCH(J24,DIFFERENTIATION_ID_DIFF,0)))</f>
        <v>Центральная котельная, г. Теберда</v>
      </c>
      <c r="K27" s="2393" t="str">
        <f>IF(K24="","",INDEX(DIFFERENTIATION_UNMERGE_SYSTEM,MATCH(K24,DIFFERENTIATION_ID_DIFF,0)))</f>
        <v>Котельная "Южная", г. Теберда</v>
      </c>
      <c r="L27" s="2393" t="str">
        <f>IF(L24="","",INDEX(DIFFERENTIATION_UNMERGE_SYSTEM,MATCH(L24,DIFFERENTIATION_ID_DIFF,0)))</f>
        <v>Котельная заповедника, г. Теберда</v>
      </c>
      <c r="M27" s="2393" t="str">
        <f>IF(M24="","",INDEX(DIFFERENTIATION_UNMERGE_SYSTEM,MATCH(M24,DIFFERENTIATION_ID_DIFF,0)))</f>
        <v>Центральная котельная, п. Домбай</v>
      </c>
      <c r="N27" s="2393" t="str">
        <f>IF(N24="","",INDEX(DIFFERENTIATION_UNMERGE_SYSTEM,MATCH(N24,DIFFERENTIATION_ID_DIFF,0)))</f>
        <v>АБМК, п. Правокубанский</v>
      </c>
      <c r="O27" s="2393" t="str">
        <f>IF(O24="","",INDEX(DIFFERENTIATION_UNMERGE_SYSTEM,MATCH(O24,DIFFERENTIATION_ID_DIFF,0)))</f>
        <v>Котельная №1, с. Учкекен</v>
      </c>
      <c r="P27" s="2393" t="str">
        <f>IF(P24="","",INDEX(DIFFERENTIATION_UNMERGE_SYSTEM,MATCH(P24,DIFFERENTIATION_ID_DIFF,0)))</f>
        <v>Котельная №2, с. Учкекен</v>
      </c>
      <c r="Q27" s="2393" t="str">
        <f>IF(Q24="","",INDEX(DIFFERENTIATION_UNMERGE_SYSTEM,MATCH(Q24,DIFFERENTIATION_ID_DIFF,0)))</f>
        <v>Котельная №3, с. Учкекен</v>
      </c>
      <c r="R27" s="2393" t="str">
        <f>IF(R24="","",INDEX(DIFFERENTIATION_UNMERGE_SYSTEM,MATCH(R24,DIFFERENTIATION_ID_DIFF,0)))</f>
        <v>Центральная котельная, п. Эркен-Шахар</v>
      </c>
      <c r="S27" s="2393" t="str">
        <f>IF(S24="","",INDEX(DIFFERENTIATION_UNMERGE_SYSTEM,MATCH(S24,DIFFERENTIATION_ID_DIFF,0)))</f>
        <v>Центральная котельная, п. Кавказский</v>
      </c>
      <c r="T27" s="2393" t="str">
        <f>IF(T24="","",INDEX(DIFFERENTIATION_UNMERGE_SYSTEM,MATCH(T24,DIFFERENTIATION_ID_DIFF,0)))</f>
        <v>Центральная котельная, п. Октябрьский</v>
      </c>
      <c r="U27" s="2393" t="str">
        <f>IF(U24="","",INDEX(DIFFERENTIATION_UNMERGE_SYSTEM,MATCH(U24,DIFFERENTIATION_ID_DIFF,0)))</f>
        <v>Центральная котельная, п. Ударный</v>
      </c>
      <c r="V27" s="2393" t="str">
        <f>IF(V24="","",INDEX(DIFFERENTIATION_UNMERGE_SYSTEM,MATCH(V24,DIFFERENTIATION_ID_DIFF,0)))</f>
        <v>Центральная котельная, ст. Преградная</v>
      </c>
      <c r="W27" s="2393" t="str">
        <f>IF(W24="","",INDEX(DIFFERENTIATION_UNMERGE_SYSTEM,MATCH(W24,DIFFERENTIATION_ID_DIFF,0)))</f>
        <v>Центральная котельная, с. Уруп</v>
      </c>
      <c r="X27" s="2393" t="str">
        <f>IF(X24="","",INDEX(DIFFERENTIATION_UNMERGE_SYSTEM,MATCH(X24,DIFFERENTIATION_ID_DIFF,0)))</f>
        <v>Центральная котельная, п. Медногорский</v>
      </c>
      <c r="Y27" s="2393" t="str">
        <f>IF(Y24="","",INDEX(DIFFERENTIATION_UNMERGE_SYSTEM,MATCH(Y24,DIFFERENTIATION_ID_DIFF,0)))</f>
        <v>Центральная котельная, а. Хабез</v>
      </c>
      <c r="Z27" s="2127"/>
      <c r="AV27" s="1631">
        <v>11</v>
      </c>
    </row>
    <row customHeight="1" ht="11.549999999999999">
      <c r="E28" s="2369" t="s">
        <v>380</v>
      </c>
      <c r="F28" s="2370"/>
      <c r="G28" s="2370"/>
      <c r="H28" s="1645"/>
      <c r="I28" s="1645"/>
      <c r="J28" s="2367"/>
      <c r="K28" s="2367"/>
      <c r="L28" s="2367"/>
      <c r="M28" s="2367"/>
      <c r="N28" s="2367"/>
      <c r="O28" s="2367"/>
      <c r="P28" s="2367"/>
      <c r="Q28" s="2367"/>
      <c r="R28" s="2367"/>
      <c r="S28" s="2367"/>
      <c r="T28" s="2367"/>
      <c r="U28" s="2367"/>
      <c r="V28" s="2367"/>
      <c r="W28" s="2367"/>
      <c r="X28" s="2367"/>
      <c r="Y28" s="2367"/>
      <c r="Z28" s="2127"/>
      <c r="AV28" s="1631">
        <v>11</v>
      </c>
    </row>
    <row customHeight="1" ht="24">
      <c r="E29" s="1646" t="s">
        <v>88</v>
      </c>
      <c r="F29" s="1653" t="s">
        <v>382</v>
      </c>
      <c r="G29" s="1653" t="s">
        <v>646</v>
      </c>
      <c r="H29" s="1653" t="s">
        <v>383</v>
      </c>
      <c r="I29" s="1653" t="s">
        <v>383</v>
      </c>
      <c r="J29" s="2312" t="s">
        <v>383</v>
      </c>
      <c r="K29" s="2312" t="s">
        <v>383</v>
      </c>
      <c r="L29" s="2312" t="s">
        <v>383</v>
      </c>
      <c r="M29" s="2312" t="s">
        <v>383</v>
      </c>
      <c r="N29" s="2312" t="s">
        <v>383</v>
      </c>
      <c r="O29" s="2312" t="s">
        <v>383</v>
      </c>
      <c r="P29" s="2312" t="s">
        <v>383</v>
      </c>
      <c r="Q29" s="2312" t="s">
        <v>383</v>
      </c>
      <c r="R29" s="2312" t="s">
        <v>383</v>
      </c>
      <c r="S29" s="2312" t="s">
        <v>383</v>
      </c>
      <c r="T29" s="2312" t="s">
        <v>383</v>
      </c>
      <c r="U29" s="2312" t="s">
        <v>383</v>
      </c>
      <c r="V29" s="2312" t="s">
        <v>383</v>
      </c>
      <c r="W29" s="2312" t="s">
        <v>383</v>
      </c>
      <c r="X29" s="2312" t="s">
        <v>383</v>
      </c>
      <c r="Y29" s="2312" t="s">
        <v>383</v>
      </c>
      <c r="Z29" s="2127"/>
      <c r="AV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632</v>
      </c>
      <c r="H30" s="557"/>
      <c r="I30" s="557"/>
      <c r="J30" s="557"/>
      <c r="K30" s="557"/>
      <c r="L30" s="557"/>
      <c r="M30" s="557"/>
      <c r="N30" s="557"/>
      <c r="O30" s="557"/>
      <c r="P30" s="557"/>
      <c r="Q30" s="557"/>
      <c r="R30" s="557"/>
      <c r="S30" s="557"/>
      <c r="T30" s="557"/>
      <c r="U30" s="557"/>
      <c r="V30" s="557"/>
      <c r="W30" s="557"/>
      <c r="X30" s="557"/>
      <c r="Y30" s="557"/>
      <c r="Z30" s="289" t="str">
        <f>FHD_NOTE_P_1</f>
        <v>Указывается выручка от регулируемого вида деятельности с распределением по видам деятельности.</v>
      </c>
      <c r="AA30" s="543"/>
      <c r="AV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632</v>
      </c>
      <c r="H31" s="558">
        <f>SUMIF($AA33:$AA71,$AA31,H33:H71)</f>
        <v>0</v>
      </c>
      <c r="I31" s="558">
        <f>SUMIF($AA33:$AA71,$AA31,I33:I71)</f>
        <v>0</v>
      </c>
      <c r="J31" s="558">
        <f>SUMIF($AA33:$AA71,$AA31,J33:J71)</f>
        <v>0</v>
      </c>
      <c r="K31" s="558">
        <f>SUMIF($AA33:$AA71,$AA31,K33:K71)</f>
        <v>0</v>
      </c>
      <c r="L31" s="558">
        <f>SUMIF($AA33:$AA71,$AA31,L33:L71)</f>
        <v>0</v>
      </c>
      <c r="M31" s="558">
        <f>SUMIF($AA33:$AA71,$AA31,M33:M71)</f>
        <v>0</v>
      </c>
      <c r="N31" s="558">
        <f>SUMIF($AA33:$AA71,$AA31,N33:N71)</f>
        <v>0</v>
      </c>
      <c r="O31" s="558">
        <f>SUMIF($AA33:$AA71,$AA31,O33:O71)</f>
        <v>0</v>
      </c>
      <c r="P31" s="558">
        <f>SUMIF($AA33:$AA71,$AA31,P33:P71)</f>
        <v>0</v>
      </c>
      <c r="Q31" s="558">
        <f>SUMIF($AA33:$AA71,$AA31,Q33:Q71)</f>
        <v>0</v>
      </c>
      <c r="R31" s="558">
        <f>SUMIF($AA33:$AA71,$AA31,R33:R71)</f>
        <v>0</v>
      </c>
      <c r="S31" s="558">
        <f>SUMIF($AA33:$AA71,$AA31,S33:S71)</f>
        <v>0</v>
      </c>
      <c r="T31" s="558">
        <f>SUMIF($AA33:$AA71,$AA31,T33:T71)</f>
        <v>0</v>
      </c>
      <c r="U31" s="558">
        <f>SUMIF($AA33:$AA71,$AA31,U33:U71)</f>
        <v>0</v>
      </c>
      <c r="V31" s="558">
        <f>SUMIF($AA33:$AA71,$AA31,V33:V71)</f>
        <v>0</v>
      </c>
      <c r="W31" s="558">
        <f>SUMIF($AA33:$AA71,$AA31,W33:W71)</f>
        <v>0</v>
      </c>
      <c r="X31" s="558">
        <f>SUMIF($AA33:$AA71,$AA31,X33:X71)</f>
        <v>0</v>
      </c>
      <c r="Y31" s="558">
        <f>SUMIF($AA33:$AA71,$AA31,Y33:Y71)</f>
        <v>0</v>
      </c>
      <c r="Z31" s="289" t="str">
        <f>FHD_NOTE_P_2</f>
        <v>Указывается суммарная себестоимость производимых товаров.</v>
      </c>
      <c r="AA31" s="1636" t="s">
        <v>647</v>
      </c>
      <c r="AV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632</v>
      </c>
      <c r="H32" s="557"/>
      <c r="I32" s="557"/>
      <c r="J32" s="557"/>
      <c r="K32" s="557"/>
      <c r="L32" s="557"/>
      <c r="M32" s="557"/>
      <c r="N32" s="557"/>
      <c r="O32" s="557"/>
      <c r="P32" s="557"/>
      <c r="Q32" s="557"/>
      <c r="R32" s="557"/>
      <c r="S32" s="557"/>
      <c r="T32" s="557"/>
      <c r="U32" s="557"/>
      <c r="V32" s="557"/>
      <c r="W32" s="557"/>
      <c r="X32" s="557"/>
      <c r="Y32" s="557"/>
      <c r="Z32" s="289" t="str">
        <f>FHD_NOTE_P_3</f>
        <v/>
      </c>
      <c r="AA32" s="1636" t="str">
        <f>IF((LEN(E32)-LEN(SUBSTITUTE(E32,".","")))/LEN(".")=1,"p","")</f>
        <v>p</v>
      </c>
      <c r="AV32" s="1631">
        <v>11</v>
      </c>
    </row>
    <row customHeight="1" ht="11.25">
      <c r="A33" s="2371" t="s">
        <v>648</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632</v>
      </c>
      <c r="H33" s="558">
        <f>SUMIF($F34:$F40,$F3,H34:H40)</f>
        <v>0</v>
      </c>
      <c r="I33" s="558">
        <f>SUMIF($F34:$F40,$F3,I34:I40)</f>
        <v>0</v>
      </c>
      <c r="J33" s="558">
        <f>SUMIF($F34:$F40,$F3,J34:J40)</f>
        <v>0</v>
      </c>
      <c r="K33" s="558">
        <f>SUMIF($F34:$F40,$F3,K34:K40)</f>
        <v>0</v>
      </c>
      <c r="L33" s="558">
        <f>SUMIF($F34:$F40,$F3,L34:L40)</f>
        <v>0</v>
      </c>
      <c r="M33" s="558">
        <f>SUMIF($F34:$F40,$F3,M34:M40)</f>
        <v>0</v>
      </c>
      <c r="N33" s="558">
        <f>SUMIF($F34:$F40,$F3,N34:N40)</f>
        <v>0</v>
      </c>
      <c r="O33" s="558">
        <f>SUMIF($F34:$F40,$F3,O34:O40)</f>
        <v>0</v>
      </c>
      <c r="P33" s="558">
        <f>SUMIF($F34:$F40,$F3,P34:P40)</f>
        <v>0</v>
      </c>
      <c r="Q33" s="558">
        <f>SUMIF($F34:$F40,$F3,Q34:Q40)</f>
        <v>0</v>
      </c>
      <c r="R33" s="558">
        <f>SUMIF($F34:$F40,$F3,R34:R40)</f>
        <v>0</v>
      </c>
      <c r="S33" s="558">
        <f>SUMIF($F34:$F40,$F3,S34:S40)</f>
        <v>0</v>
      </c>
      <c r="T33" s="558">
        <f>SUMIF($F34:$F40,$F3,T34:T40)</f>
        <v>0</v>
      </c>
      <c r="U33" s="558">
        <f>SUMIF($F34:$F40,$F3,U34:U40)</f>
        <v>0</v>
      </c>
      <c r="V33" s="558">
        <f>SUMIF($F34:$F40,$F3,V34:V40)</f>
        <v>0</v>
      </c>
      <c r="W33" s="558">
        <f>SUMIF($F34:$F40,$F3,W34:W40)</f>
        <v>0</v>
      </c>
      <c r="X33" s="558">
        <f>SUMIF($F34:$F40,$F3,X34:X40)</f>
        <v>0</v>
      </c>
      <c r="Y33" s="558">
        <f>SUMIF($F34:$F40,$F3,Y34:Y40)</f>
        <v>0</v>
      </c>
      <c r="Z33" s="289" t="str">
        <f>FHD_NOTE_P_4</f>
        <v>Указываются суммарные расходы на приобретение топлива всех видов.</v>
      </c>
      <c r="AA33" s="1636" t="str">
        <f>IF((LEN(E33)-LEN(SUBSTITUTE(E33,".","")))/LEN(".")=1,"p","")</f>
        <v>p</v>
      </c>
      <c r="AV33" s="1631">
        <v>0</v>
      </c>
    </row>
    <row s="1641" customFormat="1" customHeight="1" ht="0.75">
      <c r="A34" s="2371"/>
      <c r="B34" s="2372" t="str">
        <f>E33&amp;".0"</f>
        <v>2.2.0</v>
      </c>
      <c r="C34" s="1167"/>
      <c r="D34" s="560"/>
      <c r="E34" s="561"/>
      <c r="F34" s="562"/>
      <c r="G34" s="563"/>
      <c r="H34" s="497"/>
      <c r="I34" s="497"/>
      <c r="J34" s="497"/>
      <c r="K34" s="497"/>
      <c r="L34" s="497"/>
      <c r="M34" s="497"/>
      <c r="N34" s="497"/>
      <c r="O34" s="497"/>
      <c r="P34" s="497"/>
      <c r="Q34" s="497"/>
      <c r="R34" s="497"/>
      <c r="S34" s="497"/>
      <c r="T34" s="497"/>
      <c r="U34" s="497"/>
      <c r="V34" s="497"/>
      <c r="W34" s="497"/>
      <c r="X34" s="497"/>
      <c r="Y34" s="497"/>
      <c r="Z34" s="564"/>
      <c r="AA34" s="1636" t="str">
        <f>IF((LEN(E34)-LEN(SUBSTITUTE(E34,".","")))/LEN(".")=1,"p","")</f>
        <v/>
      </c>
      <c r="AB34" s="1636"/>
      <c r="AC34" s="1636"/>
      <c r="AD34" s="1636"/>
      <c r="AE34" s="1636"/>
      <c r="AF34" s="1636"/>
      <c r="AG34" s="1636"/>
      <c r="AH34" s="1636"/>
      <c r="AI34" s="1636"/>
      <c r="AJ34" s="1636"/>
      <c r="AK34" s="565"/>
      <c r="AL34" s="1636"/>
      <c r="AM34" s="1636"/>
      <c r="AN34" s="1636"/>
      <c r="AO34" s="1636"/>
      <c r="AP34" s="1636"/>
      <c r="AQ34" s="566"/>
      <c r="AR34" s="566"/>
      <c r="AS34" s="566"/>
      <c r="AT34" s="566"/>
      <c r="AU34" s="566"/>
      <c r="AV34" s="1641">
        <v>0</v>
      </c>
    </row>
    <row s="1641" customFormat="1" customHeight="1" ht="0.75">
      <c r="A35" s="2371"/>
      <c r="B35" s="2372"/>
      <c r="C35" s="1167"/>
      <c r="D35" s="560"/>
      <c r="E35" s="567"/>
      <c r="F35" s="568"/>
      <c r="G35" s="563"/>
      <c r="H35" s="569"/>
      <c r="I35" s="569"/>
      <c r="J35" s="569"/>
      <c r="K35" s="569"/>
      <c r="L35" s="569"/>
      <c r="M35" s="569"/>
      <c r="N35" s="569"/>
      <c r="O35" s="569"/>
      <c r="P35" s="569"/>
      <c r="Q35" s="569"/>
      <c r="R35" s="569"/>
      <c r="S35" s="569"/>
      <c r="T35" s="569"/>
      <c r="U35" s="569"/>
      <c r="V35" s="569"/>
      <c r="W35" s="569"/>
      <c r="X35" s="569"/>
      <c r="Y35" s="569"/>
      <c r="Z35" s="564"/>
      <c r="AA35" s="1636" t="str">
        <f>IF((LEN(E35)-LEN(SUBSTITUTE(E35,".","")))/LEN(".")=1,"p","")</f>
        <v/>
      </c>
      <c r="AB35" s="1636"/>
      <c r="AC35" s="1636"/>
      <c r="AD35" s="1636"/>
      <c r="AE35" s="1636"/>
      <c r="AF35" s="1636"/>
      <c r="AG35" s="1636"/>
      <c r="AH35" s="1636"/>
      <c r="AI35" s="1636"/>
      <c r="AJ35" s="1636"/>
      <c r="AK35" s="565"/>
      <c r="AL35" s="1636"/>
      <c r="AM35" s="1636"/>
      <c r="AN35" s="1636"/>
      <c r="AO35" s="1636"/>
      <c r="AP35" s="1636"/>
      <c r="AQ35" s="566"/>
      <c r="AR35" s="566"/>
      <c r="AS35" s="566"/>
      <c r="AT35" s="566"/>
      <c r="AU35" s="566"/>
      <c r="AV35" s="1641">
        <v>0</v>
      </c>
    </row>
    <row s="1641" customFormat="1" customHeight="1" ht="0.75">
      <c r="A36" s="2371"/>
      <c r="B36" s="2372"/>
      <c r="C36" s="1167"/>
      <c r="D36" s="560"/>
      <c r="E36" s="567"/>
      <c r="F36" s="568"/>
      <c r="G36" s="563"/>
      <c r="H36" s="569"/>
      <c r="I36" s="569"/>
      <c r="J36" s="569"/>
      <c r="K36" s="569"/>
      <c r="L36" s="569"/>
      <c r="M36" s="569"/>
      <c r="N36" s="569"/>
      <c r="O36" s="569"/>
      <c r="P36" s="569"/>
      <c r="Q36" s="569"/>
      <c r="R36" s="569"/>
      <c r="S36" s="569"/>
      <c r="T36" s="569"/>
      <c r="U36" s="569"/>
      <c r="V36" s="569"/>
      <c r="W36" s="569"/>
      <c r="X36" s="569"/>
      <c r="Y36" s="569"/>
      <c r="Z36" s="564"/>
      <c r="AA36" s="1636" t="str">
        <f>IF((LEN(E36)-LEN(SUBSTITUTE(E36,".","")))/LEN(".")=1,"p","")</f>
        <v/>
      </c>
      <c r="AB36" s="1636"/>
      <c r="AC36" s="1636"/>
      <c r="AD36" s="1636"/>
      <c r="AE36" s="1636"/>
      <c r="AF36" s="1636"/>
      <c r="AG36" s="1636"/>
      <c r="AH36" s="1636"/>
      <c r="AI36" s="1636"/>
      <c r="AJ36" s="1636"/>
      <c r="AK36" s="565"/>
      <c r="AL36" s="1636"/>
      <c r="AM36" s="1636"/>
      <c r="AN36" s="1636"/>
      <c r="AO36" s="1636"/>
      <c r="AP36" s="1636"/>
      <c r="AQ36" s="566"/>
      <c r="AR36" s="566"/>
      <c r="AS36" s="566"/>
      <c r="AT36" s="566"/>
      <c r="AU36" s="566"/>
      <c r="AV36" s="1641">
        <v>0</v>
      </c>
    </row>
    <row s="1641" customFormat="1" customHeight="1" ht="0.75">
      <c r="A37" s="2371"/>
      <c r="B37" s="2372"/>
      <c r="C37" s="1167"/>
      <c r="D37" s="560"/>
      <c r="E37" s="567"/>
      <c r="F37" s="568"/>
      <c r="G37" s="563"/>
      <c r="H37" s="569"/>
      <c r="I37" s="569"/>
      <c r="J37" s="569"/>
      <c r="K37" s="569"/>
      <c r="L37" s="569"/>
      <c r="M37" s="569"/>
      <c r="N37" s="569"/>
      <c r="O37" s="569"/>
      <c r="P37" s="569"/>
      <c r="Q37" s="569"/>
      <c r="R37" s="569"/>
      <c r="S37" s="569"/>
      <c r="T37" s="569"/>
      <c r="U37" s="569"/>
      <c r="V37" s="569"/>
      <c r="W37" s="569"/>
      <c r="X37" s="569"/>
      <c r="Y37" s="569"/>
      <c r="Z37" s="564"/>
      <c r="AA37" s="1636" t="str">
        <f>IF((LEN(E37)-LEN(SUBSTITUTE(E37,".","")))/LEN(".")=1,"p","")</f>
        <v/>
      </c>
      <c r="AB37" s="1636"/>
      <c r="AC37" s="1636"/>
      <c r="AD37" s="1636"/>
      <c r="AE37" s="1636"/>
      <c r="AF37" s="1636"/>
      <c r="AG37" s="1636"/>
      <c r="AH37" s="1636"/>
      <c r="AI37" s="1636"/>
      <c r="AJ37" s="1636"/>
      <c r="AK37" s="565"/>
      <c r="AL37" s="1636"/>
      <c r="AM37" s="1636"/>
      <c r="AN37" s="1636"/>
      <c r="AO37" s="1636"/>
      <c r="AP37" s="1636"/>
      <c r="AQ37" s="566"/>
      <c r="AR37" s="566"/>
      <c r="AS37" s="566"/>
      <c r="AT37" s="566"/>
      <c r="AU37" s="566"/>
      <c r="AV37" s="1641">
        <v>0</v>
      </c>
    </row>
    <row s="1641" customFormat="1" customHeight="1" ht="0.75">
      <c r="A38" s="2371"/>
      <c r="B38" s="2372"/>
      <c r="C38" s="1167"/>
      <c r="D38" s="560"/>
      <c r="E38" s="567"/>
      <c r="F38" s="568"/>
      <c r="G38" s="563"/>
      <c r="H38" s="569"/>
      <c r="I38" s="569"/>
      <c r="J38" s="569"/>
      <c r="K38" s="569"/>
      <c r="L38" s="569"/>
      <c r="M38" s="569"/>
      <c r="N38" s="569"/>
      <c r="O38" s="569"/>
      <c r="P38" s="569"/>
      <c r="Q38" s="569"/>
      <c r="R38" s="569"/>
      <c r="S38" s="569"/>
      <c r="T38" s="569"/>
      <c r="U38" s="569"/>
      <c r="V38" s="569"/>
      <c r="W38" s="569"/>
      <c r="X38" s="569"/>
      <c r="Y38" s="569"/>
      <c r="Z38" s="564"/>
      <c r="AA38" s="1636" t="str">
        <f>IF((LEN(E38)-LEN(SUBSTITUTE(E38,".","")))/LEN(".")=1,"p","")</f>
        <v/>
      </c>
      <c r="AB38" s="1636"/>
      <c r="AC38" s="1636"/>
      <c r="AD38" s="1636"/>
      <c r="AE38" s="1636"/>
      <c r="AF38" s="1636"/>
      <c r="AG38" s="1636"/>
      <c r="AH38" s="1636"/>
      <c r="AI38" s="1636"/>
      <c r="AJ38" s="1636"/>
      <c r="AK38" s="565"/>
      <c r="AL38" s="1636"/>
      <c r="AM38" s="1636"/>
      <c r="AN38" s="1636"/>
      <c r="AO38" s="1636"/>
      <c r="AP38" s="1636"/>
      <c r="AQ38" s="566"/>
      <c r="AR38" s="566"/>
      <c r="AS38" s="566"/>
      <c r="AT38" s="566"/>
      <c r="AU38" s="566"/>
      <c r="AV38" s="1641">
        <v>0</v>
      </c>
    </row>
    <row s="1641" customFormat="1" customHeight="1" ht="0.75">
      <c r="A39" s="2371"/>
      <c r="B39" s="2372"/>
      <c r="C39" s="1167"/>
      <c r="D39" s="560"/>
      <c r="E39" s="567"/>
      <c r="F39" s="568"/>
      <c r="G39" s="563"/>
      <c r="H39" s="497"/>
      <c r="I39" s="497"/>
      <c r="J39" s="497"/>
      <c r="K39" s="497"/>
      <c r="L39" s="497"/>
      <c r="M39" s="497"/>
      <c r="N39" s="497"/>
      <c r="O39" s="497"/>
      <c r="P39" s="497"/>
      <c r="Q39" s="497"/>
      <c r="R39" s="497"/>
      <c r="S39" s="497"/>
      <c r="T39" s="497"/>
      <c r="U39" s="497"/>
      <c r="V39" s="497"/>
      <c r="W39" s="497"/>
      <c r="X39" s="497"/>
      <c r="Y39" s="497"/>
      <c r="Z39" s="564"/>
      <c r="AA39" s="1636" t="str">
        <f>IF((LEN(E39)-LEN(SUBSTITUTE(E39,".","")))/LEN(".")=1,"p","")</f>
        <v/>
      </c>
      <c r="AB39" s="1636"/>
      <c r="AC39" s="1636"/>
      <c r="AD39" s="1636"/>
      <c r="AE39" s="1636"/>
      <c r="AF39" s="1636"/>
      <c r="AG39" s="1636"/>
      <c r="AH39" s="1636"/>
      <c r="AI39" s="1636"/>
      <c r="AJ39" s="1636"/>
      <c r="AK39" s="565"/>
      <c r="AL39" s="1636"/>
      <c r="AM39" s="1636"/>
      <c r="AN39" s="1636"/>
      <c r="AO39" s="1636"/>
      <c r="AP39" s="1636"/>
      <c r="AQ39" s="566"/>
      <c r="AR39" s="566"/>
      <c r="AS39" s="566"/>
      <c r="AT39" s="566"/>
      <c r="AU39" s="566"/>
      <c r="AV39" s="1641">
        <v>0</v>
      </c>
    </row>
    <row s="1366" customFormat="1" customHeight="1" ht="15">
      <c r="A40" s="2371"/>
      <c r="C40" s="1636"/>
      <c r="D40" s="1633"/>
      <c r="E40" s="570"/>
      <c r="F40" s="571" t="s">
        <v>649</v>
      </c>
      <c r="G40" s="572"/>
      <c r="H40" s="573"/>
      <c r="I40" s="573"/>
      <c r="J40" s="2633"/>
      <c r="K40" s="2634"/>
      <c r="L40" s="2635"/>
      <c r="M40" s="2636"/>
      <c r="N40" s="2637"/>
      <c r="O40" s="2638"/>
      <c r="P40" s="2639"/>
      <c r="Q40" s="2640"/>
      <c r="R40" s="2641"/>
      <c r="S40" s="2642"/>
      <c r="T40" s="2643"/>
      <c r="U40" s="2644"/>
      <c r="V40" s="2645"/>
      <c r="W40" s="2646"/>
      <c r="X40" s="2647"/>
      <c r="Y40" s="2648"/>
      <c r="Z40" s="301"/>
      <c r="AA40" s="1636" t="str">
        <f>IF((LEN(E40)-LEN(SUBSTITUTE(E40,".","")))/LEN(".")=1,"p","")</f>
        <v/>
      </c>
      <c r="AB40" s="1636"/>
      <c r="AC40" s="1636"/>
      <c r="AH40" s="1636"/>
      <c r="AK40" s="544"/>
      <c r="AQ40" s="1632"/>
      <c r="AR40" s="1632"/>
      <c r="AS40" s="1632"/>
      <c r="AT40" s="1632"/>
      <c r="AU40" s="1632"/>
      <c r="AV40" s="1160">
        <v>0</v>
      </c>
    </row>
    <row customHeight="1" ht="11.25" hidden="1">
      <c r="A41" s="2371" t="s">
        <v>650</v>
      </c>
      <c r="D41" s="1638"/>
      <c r="E41" s="546" t="str">
        <f>FHD_NUM_P_5</f>
        <v/>
      </c>
      <c r="F41" s="1524" t="str">
        <f>FHD_P_5</f>
        <v/>
      </c>
      <c r="G41" s="1878" t="s">
        <v>632</v>
      </c>
      <c r="H41" s="557"/>
      <c r="I41" s="557"/>
      <c r="J41" s="557"/>
      <c r="K41" s="557"/>
      <c r="L41" s="557"/>
      <c r="M41" s="557"/>
      <c r="N41" s="557"/>
      <c r="O41" s="557"/>
      <c r="P41" s="557"/>
      <c r="Q41" s="557"/>
      <c r="R41" s="557"/>
      <c r="S41" s="557"/>
      <c r="T41" s="557"/>
      <c r="U41" s="557"/>
      <c r="V41" s="557"/>
      <c r="W41" s="557"/>
      <c r="X41" s="557"/>
      <c r="Y41" s="557"/>
      <c r="Z41" s="289" t="str">
        <f>FHD_NOTE_P_5</f>
        <v/>
      </c>
      <c r="AA41" s="1636" t="str">
        <f>IF((LEN(E41)-LEN(SUBSTITUTE(E41,".","")))/LEN(".")=1,"p","")</f>
        <v/>
      </c>
      <c r="AV41" s="1631">
        <v>0</v>
      </c>
    </row>
    <row customHeight="1" ht="11.25" hidden="1">
      <c r="A42" s="2371"/>
      <c r="D42" s="1638"/>
      <c r="E42" s="546" t="str">
        <f>FHD_NUM_P_6</f>
        <v/>
      </c>
      <c r="F42" s="1524" t="str">
        <f>FHD_P_6</f>
        <v/>
      </c>
      <c r="G42" s="1878" t="s">
        <v>632</v>
      </c>
      <c r="H42" s="557"/>
      <c r="I42" s="557"/>
      <c r="J42" s="557"/>
      <c r="K42" s="557"/>
      <c r="L42" s="557"/>
      <c r="M42" s="557"/>
      <c r="N42" s="557"/>
      <c r="O42" s="557"/>
      <c r="P42" s="557"/>
      <c r="Q42" s="557"/>
      <c r="R42" s="557"/>
      <c r="S42" s="557"/>
      <c r="T42" s="557"/>
      <c r="U42" s="557"/>
      <c r="V42" s="557"/>
      <c r="W42" s="557"/>
      <c r="X42" s="557"/>
      <c r="Y42" s="557"/>
      <c r="Z42" s="289" t="str">
        <f>FHD_NOTE_P_6</f>
        <v/>
      </c>
      <c r="AA42" s="1636" t="str">
        <f>IF((LEN(E42)-LEN(SUBSTITUTE(E42,".","")))/LEN(".")=1,"p","")</f>
        <v/>
      </c>
      <c r="AV42" s="1631">
        <v>0</v>
      </c>
    </row>
    <row customHeight="1" ht="11.25" hidden="1">
      <c r="A43" s="2371"/>
      <c r="D43" s="1638"/>
      <c r="E43" s="546" t="str">
        <f>FHD_NUM_P_7</f>
        <v/>
      </c>
      <c r="F43" s="1524" t="str">
        <f>FHD_P_7</f>
        <v/>
      </c>
      <c r="G43" s="1878" t="s">
        <v>632</v>
      </c>
      <c r="H43" s="557"/>
      <c r="I43" s="557"/>
      <c r="J43" s="557"/>
      <c r="K43" s="557"/>
      <c r="L43" s="557"/>
      <c r="M43" s="557"/>
      <c r="N43" s="557"/>
      <c r="O43" s="557"/>
      <c r="P43" s="557"/>
      <c r="Q43" s="557"/>
      <c r="R43" s="557"/>
      <c r="S43" s="557"/>
      <c r="T43" s="557"/>
      <c r="U43" s="557"/>
      <c r="V43" s="557"/>
      <c r="W43" s="557"/>
      <c r="X43" s="557"/>
      <c r="Y43" s="557"/>
      <c r="Z43" s="289" t="str">
        <f>FHD_NOTE_P_7</f>
        <v/>
      </c>
      <c r="AA43" s="1636" t="str">
        <f>IF((LEN(E43)-LEN(SUBSTITUTE(E43,".","")))/LEN(".")=1,"p","")</f>
        <v/>
      </c>
      <c r="AV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632</v>
      </c>
      <c r="H44" s="557"/>
      <c r="I44" s="557"/>
      <c r="J44" s="557"/>
      <c r="K44" s="557"/>
      <c r="L44" s="557"/>
      <c r="M44" s="557"/>
      <c r="N44" s="557"/>
      <c r="O44" s="557"/>
      <c r="P44" s="557"/>
      <c r="Q44" s="557"/>
      <c r="R44" s="557"/>
      <c r="S44" s="557"/>
      <c r="T44" s="557"/>
      <c r="U44" s="557"/>
      <c r="V44" s="557"/>
      <c r="W44" s="557"/>
      <c r="X44" s="557"/>
      <c r="Y44" s="557"/>
      <c r="Z44" s="289" t="str">
        <f>FHD_NOTE_P_8</f>
        <v/>
      </c>
      <c r="AA44" s="1636" t="str">
        <f>IF((LEN(E44)-LEN(SUBSTITUTE(E44,".","")))/LEN(".")=1,"p","")</f>
        <v>p</v>
      </c>
      <c r="AV44" s="1631">
        <v>11</v>
      </c>
    </row>
    <row customHeight="1" ht="11.549999999999999">
      <c r="D45" s="1638"/>
      <c r="E45" s="546" t="str">
        <f>FHD_NUM_P_9</f>
        <v>2.3.1</v>
      </c>
      <c r="F45" s="1650" t="str">
        <f>FHD_P_9</f>
        <v>Средневзвешенная стоимость 1 кВт.ч (с учетом мощности)</v>
      </c>
      <c r="G45" s="1878" t="s">
        <v>651</v>
      </c>
      <c r="H45" s="557"/>
      <c r="I45" s="557"/>
      <c r="J45" s="557"/>
      <c r="K45" s="557"/>
      <c r="L45" s="557"/>
      <c r="M45" s="557"/>
      <c r="N45" s="557"/>
      <c r="O45" s="557"/>
      <c r="P45" s="557"/>
      <c r="Q45" s="557"/>
      <c r="R45" s="557"/>
      <c r="S45" s="557"/>
      <c r="T45" s="557"/>
      <c r="U45" s="557"/>
      <c r="V45" s="557"/>
      <c r="W45" s="557"/>
      <c r="X45" s="557"/>
      <c r="Y45" s="557"/>
      <c r="Z45" s="289" t="str">
        <f>FHD_NOTE_P_9</f>
        <v/>
      </c>
      <c r="AA45" s="1636" t="str">
        <f>IF((LEN(E45)-LEN(SUBSTITUTE(E45,".","")))/LEN(".")=1,"p","")</f>
        <v/>
      </c>
      <c r="AV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652</v>
      </c>
      <c r="H46" s="557"/>
      <c r="I46" s="557"/>
      <c r="J46" s="557"/>
      <c r="K46" s="557"/>
      <c r="L46" s="557"/>
      <c r="M46" s="557"/>
      <c r="N46" s="557"/>
      <c r="O46" s="557"/>
      <c r="P46" s="557"/>
      <c r="Q46" s="557"/>
      <c r="R46" s="557"/>
      <c r="S46" s="557"/>
      <c r="T46" s="557"/>
      <c r="U46" s="557"/>
      <c r="V46" s="557"/>
      <c r="W46" s="557"/>
      <c r="X46" s="557"/>
      <c r="Y46" s="557"/>
      <c r="Z46" s="289" t="str">
        <f>FHD_NOTE_P_10</f>
        <v/>
      </c>
      <c r="AA46" s="1636" t="str">
        <f>IF((LEN(E46)-LEN(SUBSTITUTE(E46,".","")))/LEN(".")=1,"p","")</f>
        <v/>
      </c>
      <c r="AB46" s="1636"/>
      <c r="AC46" s="1636"/>
      <c r="AH46" s="1636"/>
      <c r="AK46" s="544"/>
      <c r="AQ46" s="1632"/>
      <c r="AR46" s="1632"/>
      <c r="AS46" s="1632"/>
      <c r="AT46" s="1632"/>
      <c r="AU46" s="1632"/>
      <c r="AV46" s="1160">
        <v>11</v>
      </c>
    </row>
    <row s="1366" customFormat="1" customHeight="1" ht="11.25">
      <c r="A47" s="989" t="s">
        <v>653</v>
      </c>
      <c r="C47" s="1636"/>
      <c r="D47" s="575"/>
      <c r="E47" s="546" t="str">
        <f>FHD_NUM_P_11</f>
        <v>2.4</v>
      </c>
      <c r="F47" s="1524" t="str">
        <f>FHD_P_11</f>
        <v>Расходы на приобретение холодной воды, используемой в технологическом процессе</v>
      </c>
      <c r="G47" s="1878" t="s">
        <v>632</v>
      </c>
      <c r="H47" s="557"/>
      <c r="I47" s="557"/>
      <c r="J47" s="557"/>
      <c r="K47" s="557"/>
      <c r="L47" s="557"/>
      <c r="M47" s="557"/>
      <c r="N47" s="557"/>
      <c r="O47" s="557"/>
      <c r="P47" s="557"/>
      <c r="Q47" s="557"/>
      <c r="R47" s="557"/>
      <c r="S47" s="557"/>
      <c r="T47" s="557"/>
      <c r="U47" s="557"/>
      <c r="V47" s="557"/>
      <c r="W47" s="557"/>
      <c r="X47" s="557"/>
      <c r="Y47" s="557"/>
      <c r="Z47" s="289" t="str">
        <f>FHD_NOTE_P_11</f>
        <v/>
      </c>
      <c r="AA47" s="1636" t="str">
        <f>IF((LEN(E47)-LEN(SUBSTITUTE(E47,".","")))/LEN(".")=1,"p","")</f>
        <v>p</v>
      </c>
      <c r="AB47" s="1636"/>
      <c r="AC47" s="1636"/>
      <c r="AH47" s="1636"/>
      <c r="AK47" s="544"/>
      <c r="AQ47" s="1632"/>
      <c r="AR47" s="1632"/>
      <c r="AS47" s="1632"/>
      <c r="AT47" s="1632"/>
      <c r="AU47" s="1632"/>
      <c r="AV47" s="1160">
        <v>0</v>
      </c>
    </row>
    <row s="1366" customFormat="1" customHeight="1" ht="18.75">
      <c r="A48" s="989" t="s">
        <v>654</v>
      </c>
      <c r="C48" s="1636"/>
      <c r="D48" s="1638"/>
      <c r="E48" s="546" t="str">
        <f>FHD_NUM_P_12</f>
        <v>2.5</v>
      </c>
      <c r="F48" s="1524" t="str">
        <f>FHD_P_12</f>
        <v>Расходы на  химические реагенты, используемые в технологическом процессе</v>
      </c>
      <c r="G48" s="1878" t="s">
        <v>632</v>
      </c>
      <c r="H48" s="577"/>
      <c r="I48" s="577"/>
      <c r="J48" s="577"/>
      <c r="K48" s="577"/>
      <c r="L48" s="577"/>
      <c r="M48" s="577"/>
      <c r="N48" s="577"/>
      <c r="O48" s="577"/>
      <c r="P48" s="577"/>
      <c r="Q48" s="577"/>
      <c r="R48" s="577"/>
      <c r="S48" s="577"/>
      <c r="T48" s="577"/>
      <c r="U48" s="577"/>
      <c r="V48" s="577"/>
      <c r="W48" s="577"/>
      <c r="X48" s="577"/>
      <c r="Y48" s="577"/>
      <c r="Z48" s="289" t="str">
        <f>FHD_NOTE_P_12</f>
        <v/>
      </c>
      <c r="AA48" s="1636" t="str">
        <f>IF((LEN(E48)-LEN(SUBSTITUTE(E48,".","")))/LEN(".")=1,"p","")</f>
        <v>p</v>
      </c>
      <c r="AB48" s="1636"/>
      <c r="AC48" s="1636"/>
      <c r="AH48" s="1636"/>
      <c r="AK48" s="544"/>
      <c r="AQ48" s="1632"/>
      <c r="AR48" s="1632"/>
      <c r="AS48" s="1632"/>
      <c r="AT48" s="1632"/>
      <c r="AU48" s="1632"/>
      <c r="AV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632</v>
      </c>
      <c r="H49" s="557"/>
      <c r="I49" s="557"/>
      <c r="J49" s="557"/>
      <c r="K49" s="557"/>
      <c r="L49" s="557"/>
      <c r="M49" s="557"/>
      <c r="N49" s="557"/>
      <c r="O49" s="557"/>
      <c r="P49" s="557"/>
      <c r="Q49" s="557"/>
      <c r="R49" s="557"/>
      <c r="S49" s="557"/>
      <c r="T49" s="557"/>
      <c r="U49" s="557"/>
      <c r="V49" s="557"/>
      <c r="W49" s="557"/>
      <c r="X49" s="557"/>
      <c r="Y49" s="557"/>
      <c r="Z49" s="289" t="str">
        <f>FHD_NOTE_P_13</f>
        <v/>
      </c>
      <c r="AA49" s="1636" t="str">
        <f>IF((LEN(E49)-LEN(SUBSTITUTE(E49,".","")))/LEN(".")=1,"p","")</f>
        <v>p</v>
      </c>
      <c r="AB49" s="730"/>
      <c r="AC49" s="730"/>
      <c r="AH49" s="730"/>
      <c r="AK49" s="731"/>
      <c r="AQ49" s="732"/>
      <c r="AR49" s="732"/>
      <c r="AS49" s="732"/>
      <c r="AT49" s="732"/>
      <c r="AU49" s="732"/>
      <c r="AV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632</v>
      </c>
      <c r="H50" s="557"/>
      <c r="I50" s="557"/>
      <c r="J50" s="557"/>
      <c r="K50" s="557"/>
      <c r="L50" s="557"/>
      <c r="M50" s="557"/>
      <c r="N50" s="557"/>
      <c r="O50" s="557"/>
      <c r="P50" s="557"/>
      <c r="Q50" s="557"/>
      <c r="R50" s="557"/>
      <c r="S50" s="557"/>
      <c r="T50" s="557"/>
      <c r="U50" s="557"/>
      <c r="V50" s="557"/>
      <c r="W50" s="557"/>
      <c r="X50" s="557"/>
      <c r="Y50" s="557"/>
      <c r="Z50" s="289" t="str">
        <f>FHD_NOTE_P_14</f>
        <v/>
      </c>
      <c r="AA50" s="1636" t="str">
        <f>IF((LEN(E50)-LEN(SUBSTITUTE(E50,".","")))/LEN(".")=1,"p","")</f>
        <v/>
      </c>
      <c r="AB50" s="730"/>
      <c r="AC50" s="730"/>
      <c r="AH50" s="730"/>
      <c r="AK50" s="731"/>
      <c r="AQ50" s="732"/>
      <c r="AR50" s="732"/>
      <c r="AS50" s="732"/>
      <c r="AT50" s="732"/>
      <c r="AU50" s="732"/>
      <c r="AV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632</v>
      </c>
      <c r="H51" s="557"/>
      <c r="I51" s="557"/>
      <c r="J51" s="557"/>
      <c r="K51" s="557"/>
      <c r="L51" s="557"/>
      <c r="M51" s="557"/>
      <c r="N51" s="557"/>
      <c r="O51" s="557"/>
      <c r="P51" s="557"/>
      <c r="Q51" s="557"/>
      <c r="R51" s="557"/>
      <c r="S51" s="557"/>
      <c r="T51" s="557"/>
      <c r="U51" s="557"/>
      <c r="V51" s="557"/>
      <c r="W51" s="557"/>
      <c r="X51" s="557"/>
      <c r="Y51" s="557"/>
      <c r="Z51" s="289" t="str">
        <f>FHD_NOTE_P_15</f>
        <v/>
      </c>
      <c r="AA51" s="1636" t="str">
        <f>IF((LEN(E51)-LEN(SUBSTITUTE(E51,".","")))/LEN(".")=1,"p","")</f>
        <v/>
      </c>
      <c r="AB51" s="730"/>
      <c r="AC51" s="730"/>
      <c r="AH51" s="730"/>
      <c r="AK51" s="731"/>
      <c r="AQ51" s="732"/>
      <c r="AR51" s="732"/>
      <c r="AS51" s="732"/>
      <c r="AT51" s="732"/>
      <c r="AU51" s="732"/>
      <c r="AV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632</v>
      </c>
      <c r="H52" s="557"/>
      <c r="I52" s="557"/>
      <c r="J52" s="557"/>
      <c r="K52" s="557"/>
      <c r="L52" s="557"/>
      <c r="M52" s="557"/>
      <c r="N52" s="557"/>
      <c r="O52" s="557"/>
      <c r="P52" s="557"/>
      <c r="Q52" s="557"/>
      <c r="R52" s="557"/>
      <c r="S52" s="557"/>
      <c r="T52" s="557"/>
      <c r="U52" s="557"/>
      <c r="V52" s="557"/>
      <c r="W52" s="557"/>
      <c r="X52" s="557"/>
      <c r="Y52" s="557"/>
      <c r="Z52" s="289" t="str">
        <f>FHD_NOTE_P_16</f>
        <v/>
      </c>
      <c r="AA52" s="1636" t="str">
        <f>IF((LEN(E52)-LEN(SUBSTITUTE(E52,".","")))/LEN(".")=1,"p","")</f>
        <v>p</v>
      </c>
      <c r="AB52" s="1636"/>
      <c r="AC52" s="1642"/>
      <c r="AD52" s="537"/>
      <c r="AE52" s="537"/>
      <c r="AH52" s="1636"/>
      <c r="AK52" s="544"/>
      <c r="AQ52" s="1632"/>
      <c r="AR52" s="1632"/>
      <c r="AS52" s="1632"/>
      <c r="AT52" s="1632"/>
      <c r="AU52" s="1632"/>
      <c r="AV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632</v>
      </c>
      <c r="H53" s="557"/>
      <c r="I53" s="557"/>
      <c r="J53" s="557"/>
      <c r="K53" s="557"/>
      <c r="L53" s="557"/>
      <c r="M53" s="557"/>
      <c r="N53" s="557"/>
      <c r="O53" s="557"/>
      <c r="P53" s="557"/>
      <c r="Q53" s="557"/>
      <c r="R53" s="557"/>
      <c r="S53" s="557"/>
      <c r="T53" s="557"/>
      <c r="U53" s="557"/>
      <c r="V53" s="557"/>
      <c r="W53" s="557"/>
      <c r="X53" s="557"/>
      <c r="Y53" s="557"/>
      <c r="Z53" s="289" t="str">
        <f>FHD_NOTE_P_17</f>
        <v/>
      </c>
      <c r="AA53" s="1636" t="str">
        <f>IF((LEN(E53)-LEN(SUBSTITUTE(E53,".","")))/LEN(".")=1,"p","")</f>
        <v/>
      </c>
      <c r="AB53" s="1636"/>
      <c r="AC53" s="1642"/>
      <c r="AD53" s="537"/>
      <c r="AE53" s="537"/>
      <c r="AH53" s="1636"/>
      <c r="AK53" s="544"/>
      <c r="AQ53" s="1632"/>
      <c r="AR53" s="1632"/>
      <c r="AS53" s="1632"/>
      <c r="AT53" s="1632"/>
      <c r="AU53" s="1632"/>
      <c r="AV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632</v>
      </c>
      <c r="H54" s="557"/>
      <c r="I54" s="557"/>
      <c r="J54" s="557"/>
      <c r="K54" s="557"/>
      <c r="L54" s="557"/>
      <c r="M54" s="557"/>
      <c r="N54" s="557"/>
      <c r="O54" s="557"/>
      <c r="P54" s="557"/>
      <c r="Q54" s="557"/>
      <c r="R54" s="557"/>
      <c r="S54" s="557"/>
      <c r="T54" s="557"/>
      <c r="U54" s="557"/>
      <c r="V54" s="557"/>
      <c r="W54" s="557"/>
      <c r="X54" s="557"/>
      <c r="Y54" s="557"/>
      <c r="Z54" s="289" t="str">
        <f>FHD_NOTE_P_18</f>
        <v/>
      </c>
      <c r="AA54" s="1636" t="str">
        <f>IF((LEN(E54)-LEN(SUBSTITUTE(E54,".","")))/LEN(".")=1,"p","")</f>
        <v/>
      </c>
      <c r="AB54" s="1636"/>
      <c r="AC54" s="1642"/>
      <c r="AD54" s="537"/>
      <c r="AE54" s="537"/>
      <c r="AH54" s="1636"/>
      <c r="AK54" s="544"/>
      <c r="AQ54" s="1632"/>
      <c r="AR54" s="1632"/>
      <c r="AS54" s="1632"/>
      <c r="AT54" s="1632"/>
      <c r="AU54" s="1632"/>
      <c r="AV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632</v>
      </c>
      <c r="H55" s="557"/>
      <c r="I55" s="557"/>
      <c r="J55" s="557"/>
      <c r="K55" s="557"/>
      <c r="L55" s="557"/>
      <c r="M55" s="557"/>
      <c r="N55" s="557"/>
      <c r="O55" s="557"/>
      <c r="P55" s="557"/>
      <c r="Q55" s="557"/>
      <c r="R55" s="557"/>
      <c r="S55" s="557"/>
      <c r="T55" s="557"/>
      <c r="U55" s="557"/>
      <c r="V55" s="557"/>
      <c r="W55" s="557"/>
      <c r="X55" s="557"/>
      <c r="Y55" s="557"/>
      <c r="Z55" s="289" t="str">
        <f>FHD_NOTE_P_19</f>
        <v/>
      </c>
      <c r="AA55" s="1636" t="str">
        <f>IF((LEN(E55)-LEN(SUBSTITUTE(E55,".","")))/LEN(".")=1,"p","")</f>
        <v>p</v>
      </c>
      <c r="AB55" s="1636"/>
      <c r="AC55" s="1636"/>
      <c r="AH55" s="1636"/>
      <c r="AK55" s="544"/>
      <c r="AQ55" s="1632"/>
      <c r="AR55" s="1632"/>
      <c r="AS55" s="1632"/>
      <c r="AT55" s="1632"/>
      <c r="AU55" s="1632"/>
      <c r="AV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632</v>
      </c>
      <c r="H56" s="557"/>
      <c r="I56" s="557"/>
      <c r="J56" s="557"/>
      <c r="K56" s="557"/>
      <c r="L56" s="557"/>
      <c r="M56" s="557"/>
      <c r="N56" s="557"/>
      <c r="O56" s="557"/>
      <c r="P56" s="557"/>
      <c r="Q56" s="557"/>
      <c r="R56" s="557"/>
      <c r="S56" s="557"/>
      <c r="T56" s="557"/>
      <c r="U56" s="557"/>
      <c r="V56" s="557"/>
      <c r="W56" s="557"/>
      <c r="X56" s="557"/>
      <c r="Y56" s="557"/>
      <c r="Z56" s="289" t="str">
        <f>FHD_NOTE_P_20</f>
        <v/>
      </c>
      <c r="AA56" s="1636" t="str">
        <f>IF((LEN(E56)-LEN(SUBSTITUTE(E56,".","")))/LEN(".")=1,"p","")</f>
        <v/>
      </c>
      <c r="AB56" s="1636"/>
      <c r="AC56" s="1636"/>
      <c r="AH56" s="1636"/>
      <c r="AK56" s="544"/>
      <c r="AQ56" s="1632"/>
      <c r="AR56" s="1632"/>
      <c r="AS56" s="1632"/>
      <c r="AT56" s="1632"/>
      <c r="AU56" s="1632"/>
      <c r="AV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632</v>
      </c>
      <c r="H57" s="557"/>
      <c r="I57" s="557"/>
      <c r="J57" s="557"/>
      <c r="K57" s="557"/>
      <c r="L57" s="557"/>
      <c r="M57" s="557"/>
      <c r="N57" s="557"/>
      <c r="O57" s="557"/>
      <c r="P57" s="557"/>
      <c r="Q57" s="557"/>
      <c r="R57" s="557"/>
      <c r="S57" s="557"/>
      <c r="T57" s="557"/>
      <c r="U57" s="557"/>
      <c r="V57" s="557"/>
      <c r="W57" s="557"/>
      <c r="X57" s="557"/>
      <c r="Y57" s="557"/>
      <c r="Z57" s="289" t="str">
        <f>FHD_NOTE_P_21</f>
        <v/>
      </c>
      <c r="AA57" s="1636" t="str">
        <f>IF((LEN(E57)-LEN(SUBSTITUTE(E57,".","")))/LEN(".")=1,"p","")</f>
        <v/>
      </c>
      <c r="AB57" s="1636"/>
      <c r="AC57" s="1636"/>
      <c r="AH57" s="1636"/>
      <c r="AK57" s="544"/>
      <c r="AQ57" s="1632"/>
      <c r="AR57" s="1632"/>
      <c r="AS57" s="1632"/>
      <c r="AT57" s="1632"/>
      <c r="AU57" s="1632"/>
      <c r="AV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632</v>
      </c>
      <c r="H58" s="557"/>
      <c r="I58" s="557"/>
      <c r="J58" s="557"/>
      <c r="K58" s="557"/>
      <c r="L58" s="557"/>
      <c r="M58" s="557"/>
      <c r="N58" s="557"/>
      <c r="O58" s="557"/>
      <c r="P58" s="557"/>
      <c r="Q58" s="557"/>
      <c r="R58" s="557"/>
      <c r="S58" s="557"/>
      <c r="T58" s="557"/>
      <c r="U58" s="557"/>
      <c r="V58" s="557"/>
      <c r="W58" s="557"/>
      <c r="X58" s="557"/>
      <c r="Y58" s="557"/>
      <c r="Z58" s="289" t="str">
        <f>FHD_NOTE_P_22</f>
        <v/>
      </c>
      <c r="AA58" s="1636" t="str">
        <f>IF((LEN(E58)-LEN(SUBSTITUTE(E58,".","")))/LEN(".")=1,"p","")</f>
        <v>p</v>
      </c>
      <c r="AB58" s="1636"/>
      <c r="AC58" s="1636"/>
      <c r="AH58" s="1636"/>
      <c r="AK58" s="544"/>
      <c r="AQ58" s="1632"/>
      <c r="AR58" s="1632"/>
      <c r="AS58" s="1632"/>
      <c r="AT58" s="1632"/>
      <c r="AU58" s="1632"/>
      <c r="AV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632</v>
      </c>
      <c r="H59" s="557"/>
      <c r="I59" s="557"/>
      <c r="J59" s="557"/>
      <c r="K59" s="557"/>
      <c r="L59" s="557"/>
      <c r="M59" s="557"/>
      <c r="N59" s="557"/>
      <c r="O59" s="557"/>
      <c r="P59" s="557"/>
      <c r="Q59" s="557"/>
      <c r="R59" s="557"/>
      <c r="S59" s="557"/>
      <c r="T59" s="557"/>
      <c r="U59" s="557"/>
      <c r="V59" s="557"/>
      <c r="W59" s="557"/>
      <c r="X59" s="557"/>
      <c r="Y59" s="557"/>
      <c r="Z59" s="289" t="str">
        <f>FHD_NOTE_P_23</f>
        <v>Указывается общая сумма общепроизводственных расходов.</v>
      </c>
      <c r="AA59" s="1636" t="str">
        <f>IF((LEN(E59)-LEN(SUBSTITUTE(E59,".","")))/LEN(".")=1,"p","")</f>
        <v>p</v>
      </c>
      <c r="AB59" s="1636"/>
      <c r="AC59" s="1636"/>
      <c r="AH59" s="1636"/>
      <c r="AK59" s="544"/>
      <c r="AQ59" s="1632"/>
      <c r="AR59" s="1632"/>
      <c r="AS59" s="1632"/>
      <c r="AT59" s="1632"/>
      <c r="AU59" s="1632"/>
      <c r="AV59" s="1160">
        <v>11</v>
      </c>
    </row>
    <row s="1366" customFormat="1" customHeight="1" ht="11.549999999999999">
      <c r="A60" s="987"/>
      <c r="C60" s="1636"/>
      <c r="D60" s="575"/>
      <c r="E60" s="546" t="str">
        <f>FHD_NUM_P_24</f>
        <v>2.10.1</v>
      </c>
      <c r="F60" s="1650" t="str">
        <f>FHD_P_24</f>
        <v>Расходы на текущий ремонт</v>
      </c>
      <c r="G60" s="1878" t="s">
        <v>632</v>
      </c>
      <c r="H60" s="557"/>
      <c r="I60" s="557"/>
      <c r="J60" s="557"/>
      <c r="K60" s="557"/>
      <c r="L60" s="557"/>
      <c r="M60" s="557"/>
      <c r="N60" s="557"/>
      <c r="O60" s="557"/>
      <c r="P60" s="557"/>
      <c r="Q60" s="557"/>
      <c r="R60" s="557"/>
      <c r="S60" s="557"/>
      <c r="T60" s="557"/>
      <c r="U60" s="557"/>
      <c r="V60" s="557"/>
      <c r="W60" s="557"/>
      <c r="X60" s="557"/>
      <c r="Y60" s="557"/>
      <c r="Z60" s="289" t="str">
        <f>FHD_NOTE_P_24</f>
        <v>Указываются расходы на текущий ремонт, отнесенные к общепроизводственным расходам.</v>
      </c>
      <c r="AA60" s="1636" t="str">
        <f>IF((LEN(E60)-LEN(SUBSTITUTE(E60,".","")))/LEN(".")=1,"p","")</f>
        <v/>
      </c>
      <c r="AB60" s="1636"/>
      <c r="AC60" s="1636"/>
      <c r="AH60" s="1636"/>
      <c r="AK60" s="544"/>
      <c r="AQ60" s="1632"/>
      <c r="AR60" s="1632"/>
      <c r="AS60" s="1632"/>
      <c r="AT60" s="1632"/>
      <c r="AU60" s="1632"/>
      <c r="AV60" s="1160">
        <v>11</v>
      </c>
    </row>
    <row s="1366" customFormat="1" customHeight="1" ht="11.549999999999999">
      <c r="A61" s="987"/>
      <c r="C61" s="1636"/>
      <c r="D61" s="575"/>
      <c r="E61" s="546" t="str">
        <f>FHD_NUM_P_25</f>
        <v>2.10.2</v>
      </c>
      <c r="F61" s="1650" t="str">
        <f>FHD_P_25</f>
        <v>Расходы на капитальный ремонт</v>
      </c>
      <c r="G61" s="1878" t="s">
        <v>632</v>
      </c>
      <c r="H61" s="557"/>
      <c r="I61" s="557"/>
      <c r="J61" s="557"/>
      <c r="K61" s="557"/>
      <c r="L61" s="557"/>
      <c r="M61" s="557"/>
      <c r="N61" s="557"/>
      <c r="O61" s="557"/>
      <c r="P61" s="557"/>
      <c r="Q61" s="557"/>
      <c r="R61" s="557"/>
      <c r="S61" s="557"/>
      <c r="T61" s="557"/>
      <c r="U61" s="557"/>
      <c r="V61" s="557"/>
      <c r="W61" s="557"/>
      <c r="X61" s="557"/>
      <c r="Y61" s="557"/>
      <c r="Z61" s="289" t="str">
        <f>FHD_NOTE_P_25</f>
        <v>Указываются расходы на капитальный ремонт, отнесенные к общепроизводственным расходам.</v>
      </c>
      <c r="AA61" s="1636" t="str">
        <f>IF((LEN(E61)-LEN(SUBSTITUTE(E61,".","")))/LEN(".")=1,"p","")</f>
        <v/>
      </c>
      <c r="AB61" s="1636"/>
      <c r="AC61" s="1636"/>
      <c r="AH61" s="1636"/>
      <c r="AK61" s="544"/>
      <c r="AQ61" s="1632"/>
      <c r="AR61" s="1632"/>
      <c r="AS61" s="1632"/>
      <c r="AT61" s="1632"/>
      <c r="AU61" s="1632"/>
      <c r="AV61" s="1160">
        <v>11</v>
      </c>
    </row>
    <row s="1366" customFormat="1" customHeight="1" ht="11.549999999999999">
      <c r="A62" s="987"/>
      <c r="C62" s="1636"/>
      <c r="D62" s="1638"/>
      <c r="E62" s="546" t="str">
        <f>FHD_NUM_P_26</f>
        <v>2.11</v>
      </c>
      <c r="F62" s="1524" t="str">
        <f>FHD_P_26</f>
        <v>Общехозяйственные расходы, в том числе:</v>
      </c>
      <c r="G62" s="1878" t="s">
        <v>632</v>
      </c>
      <c r="H62" s="557"/>
      <c r="I62" s="557"/>
      <c r="J62" s="557"/>
      <c r="K62" s="557"/>
      <c r="L62" s="557"/>
      <c r="M62" s="557"/>
      <c r="N62" s="557"/>
      <c r="O62" s="557"/>
      <c r="P62" s="557"/>
      <c r="Q62" s="557"/>
      <c r="R62" s="557"/>
      <c r="S62" s="557"/>
      <c r="T62" s="557"/>
      <c r="U62" s="557"/>
      <c r="V62" s="557"/>
      <c r="W62" s="557"/>
      <c r="X62" s="557"/>
      <c r="Y62" s="557"/>
      <c r="Z62" s="289" t="str">
        <f>FHD_NOTE_P_26</f>
        <v>Указывается общая сумма общехозяйственных расходов.</v>
      </c>
      <c r="AA62" s="1636" t="str">
        <f>IF((LEN(E62)-LEN(SUBSTITUTE(E62,".","")))/LEN(".")=1,"p","")</f>
        <v>p</v>
      </c>
      <c r="AB62" s="1636"/>
      <c r="AC62" s="1636"/>
      <c r="AH62" s="1636"/>
      <c r="AK62" s="544"/>
      <c r="AQ62" s="1632"/>
      <c r="AR62" s="1632"/>
      <c r="AS62" s="1632"/>
      <c r="AT62" s="1632"/>
      <c r="AU62" s="1632"/>
      <c r="AV62" s="1160">
        <v>11</v>
      </c>
    </row>
    <row s="1366" customFormat="1" customHeight="1" ht="11.549999999999999">
      <c r="A63" s="987"/>
      <c r="C63" s="1636"/>
      <c r="D63" s="1638"/>
      <c r="E63" s="546" t="str">
        <f>FHD_NUM_P_27</f>
        <v>2.11.1</v>
      </c>
      <c r="F63" s="1650" t="str">
        <f>FHD_P_27</f>
        <v>Расходы на текущий ремонт</v>
      </c>
      <c r="G63" s="1878" t="s">
        <v>632</v>
      </c>
      <c r="H63" s="557"/>
      <c r="I63" s="557"/>
      <c r="J63" s="557"/>
      <c r="K63" s="557"/>
      <c r="L63" s="557"/>
      <c r="M63" s="557"/>
      <c r="N63" s="557"/>
      <c r="O63" s="557"/>
      <c r="P63" s="557"/>
      <c r="Q63" s="557"/>
      <c r="R63" s="557"/>
      <c r="S63" s="557"/>
      <c r="T63" s="557"/>
      <c r="U63" s="557"/>
      <c r="V63" s="557"/>
      <c r="W63" s="557"/>
      <c r="X63" s="557"/>
      <c r="Y63" s="557"/>
      <c r="Z63" s="289" t="str">
        <f>FHD_NOTE_P_27</f>
        <v>Указываются расходы на текущий ремонт, отнесенные к общехозяйственным расходам.</v>
      </c>
      <c r="AA63" s="1636" t="str">
        <f>IF((LEN(E63)-LEN(SUBSTITUTE(E63,".","")))/LEN(".")=1,"p","")</f>
        <v/>
      </c>
      <c r="AB63" s="1636"/>
      <c r="AC63" s="1636"/>
      <c r="AH63" s="1636"/>
      <c r="AK63" s="544"/>
      <c r="AQ63" s="1632"/>
      <c r="AR63" s="1632"/>
      <c r="AS63" s="1632"/>
      <c r="AT63" s="1632"/>
      <c r="AU63" s="1632"/>
      <c r="AV63" s="1160">
        <v>11</v>
      </c>
    </row>
    <row s="1366" customFormat="1" customHeight="1" ht="11.549999999999999">
      <c r="A64" s="987"/>
      <c r="C64" s="1636"/>
      <c r="D64" s="1638"/>
      <c r="E64" s="546" t="str">
        <f>FHD_NUM_P_28</f>
        <v>2.11.2</v>
      </c>
      <c r="F64" s="1650" t="str">
        <f>FHD_P_28</f>
        <v>Расходы на капитальный ремонт</v>
      </c>
      <c r="G64" s="1878" t="s">
        <v>632</v>
      </c>
      <c r="H64" s="557"/>
      <c r="I64" s="557"/>
      <c r="J64" s="557"/>
      <c r="K64" s="557"/>
      <c r="L64" s="557"/>
      <c r="M64" s="557"/>
      <c r="N64" s="557"/>
      <c r="O64" s="557"/>
      <c r="P64" s="557"/>
      <c r="Q64" s="557"/>
      <c r="R64" s="557"/>
      <c r="S64" s="557"/>
      <c r="T64" s="557"/>
      <c r="U64" s="557"/>
      <c r="V64" s="557"/>
      <c r="W64" s="557"/>
      <c r="X64" s="557"/>
      <c r="Y64" s="557"/>
      <c r="Z64" s="289" t="str">
        <f>FHD_NOTE_P_28</f>
        <v>Указываются расходы на капитальный ремонт, отнесенные к общехозяйственным расходам.</v>
      </c>
      <c r="AA64" s="1636" t="str">
        <f>IF((LEN(E64)-LEN(SUBSTITUTE(E64,".","")))/LEN(".")=1,"p","")</f>
        <v/>
      </c>
      <c r="AB64" s="1636"/>
      <c r="AC64" s="1636"/>
      <c r="AH64" s="1636"/>
      <c r="AK64" s="544"/>
      <c r="AQ64" s="1632"/>
      <c r="AR64" s="1632"/>
      <c r="AS64" s="1632"/>
      <c r="AT64" s="1632"/>
      <c r="AU64" s="1632"/>
      <c r="AV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632</v>
      </c>
      <c r="H65" s="557"/>
      <c r="I65" s="557"/>
      <c r="J65" s="557"/>
      <c r="K65" s="557"/>
      <c r="L65" s="557"/>
      <c r="M65" s="557"/>
      <c r="N65" s="557"/>
      <c r="O65" s="557"/>
      <c r="P65" s="557"/>
      <c r="Q65" s="557"/>
      <c r="R65" s="557"/>
      <c r="S65" s="557"/>
      <c r="T65" s="557"/>
      <c r="U65" s="557"/>
      <c r="V65" s="557"/>
      <c r="W65" s="557"/>
      <c r="X65" s="557"/>
      <c r="Y65" s="557"/>
      <c r="Z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AA65" s="1636" t="str">
        <f>IF((LEN(E65)-LEN(SUBSTITUTE(E65,".","")))/LEN(".")=1,"p","")</f>
        <v>p</v>
      </c>
      <c r="AB65" s="1636"/>
      <c r="AC65" s="1636"/>
      <c r="AH65" s="1636"/>
      <c r="AK65" s="544"/>
      <c r="AQ65" s="1632"/>
      <c r="AR65" s="1632"/>
      <c r="AS65" s="1632"/>
      <c r="AT65" s="1632"/>
      <c r="AU65" s="1632"/>
      <c r="AV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386</v>
      </c>
      <c r="H66" s="1649" t="s">
        <v>655</v>
      </c>
      <c r="I66" s="1649" t="s">
        <v>655</v>
      </c>
      <c r="J66" s="2485" t="s">
        <v>655</v>
      </c>
      <c r="K66" s="2485" t="s">
        <v>655</v>
      </c>
      <c r="L66" s="2485" t="s">
        <v>655</v>
      </c>
      <c r="M66" s="2485" t="s">
        <v>655</v>
      </c>
      <c r="N66" s="2485" t="s">
        <v>655</v>
      </c>
      <c r="O66" s="2485" t="s">
        <v>655</v>
      </c>
      <c r="P66" s="2485" t="s">
        <v>655</v>
      </c>
      <c r="Q66" s="2485" t="s">
        <v>655</v>
      </c>
      <c r="R66" s="2485" t="s">
        <v>655</v>
      </c>
      <c r="S66" s="2485" t="s">
        <v>655</v>
      </c>
      <c r="T66" s="2485" t="s">
        <v>655</v>
      </c>
      <c r="U66" s="2485" t="s">
        <v>655</v>
      </c>
      <c r="V66" s="2485" t="s">
        <v>655</v>
      </c>
      <c r="W66" s="2485" t="s">
        <v>655</v>
      </c>
      <c r="X66" s="2485" t="s">
        <v>655</v>
      </c>
      <c r="Y66" s="2485" t="s">
        <v>655</v>
      </c>
      <c r="Z66" s="289" t="str">
        <f>FHD_NOTE_P_30</f>
        <v/>
      </c>
      <c r="AA66" s="1636" t="str">
        <f>IF((LEN(E66)-LEN(SUBSTITUTE(E66,".","")))/LEN(".")=1,"p","")</f>
        <v/>
      </c>
      <c r="AB66" s="1636">
        <f>_xlfn.IFERROR(MATCH("есть",B_FHD_FLAG_INDEX_1,0),0)</f>
        <v>0</v>
      </c>
      <c r="AC66" s="1636"/>
      <c r="AH66" s="1636"/>
      <c r="AK66" s="544"/>
      <c r="AQ66" s="1632"/>
      <c r="AR66" s="1632"/>
      <c r="AS66" s="1632"/>
      <c r="AT66" s="1632"/>
      <c r="AU66" s="1632"/>
      <c r="AV66" s="1160">
        <v>11</v>
      </c>
    </row>
    <row s="1366" customFormat="1" customHeight="1" ht="23.25" hidden="1">
      <c r="A67" s="2371" t="s">
        <v>656</v>
      </c>
      <c r="C67" s="1636"/>
      <c r="D67" s="1638"/>
      <c r="E67" s="546" t="str">
        <f>FHD_NUM_P_31</f>
        <v/>
      </c>
      <c r="F67" s="1524" t="str">
        <f>FHD_P_31</f>
        <v/>
      </c>
      <c r="G67" s="1878" t="s">
        <v>632</v>
      </c>
      <c r="H67" s="557"/>
      <c r="I67" s="557"/>
      <c r="J67" s="557"/>
      <c r="K67" s="557"/>
      <c r="L67" s="557"/>
      <c r="M67" s="557"/>
      <c r="N67" s="557"/>
      <c r="O67" s="557"/>
      <c r="P67" s="557"/>
      <c r="Q67" s="557"/>
      <c r="R67" s="557"/>
      <c r="S67" s="557"/>
      <c r="T67" s="557"/>
      <c r="U67" s="557"/>
      <c r="V67" s="557"/>
      <c r="W67" s="557"/>
      <c r="X67" s="557"/>
      <c r="Y67" s="557"/>
      <c r="Z67" s="289" t="str">
        <f>FHD_NOTE_P_31</f>
        <v/>
      </c>
      <c r="AA67" s="1636" t="str">
        <f>IF((LEN(E67)-LEN(SUBSTITUTE(E67,".","")))/LEN(".")=1,"p","")</f>
        <v/>
      </c>
      <c r="AB67" s="1636"/>
      <c r="AC67" s="1636"/>
      <c r="AH67" s="1636"/>
      <c r="AK67" s="544"/>
      <c r="AQ67" s="1632"/>
      <c r="AR67" s="1632"/>
      <c r="AS67" s="1632"/>
      <c r="AT67" s="1632"/>
      <c r="AU67" s="1632"/>
      <c r="AV67" s="1160">
        <v>22</v>
      </c>
    </row>
    <row s="1366" customFormat="1" customHeight="1" ht="47.25" hidden="1">
      <c r="A68" s="2371"/>
      <c r="C68" s="1636"/>
      <c r="D68" s="1638"/>
      <c r="E68" s="546" t="str">
        <f>FHD_NUM_P_32</f>
        <v/>
      </c>
      <c r="F68" s="1650" t="str">
        <f>FHD_P_32</f>
        <v/>
      </c>
      <c r="G68" s="1878" t="s">
        <v>386</v>
      </c>
      <c r="H68" s="1649" t="s">
        <v>655</v>
      </c>
      <c r="I68" s="1649" t="s">
        <v>655</v>
      </c>
      <c r="J68" s="2485" t="s">
        <v>655</v>
      </c>
      <c r="K68" s="2485" t="s">
        <v>655</v>
      </c>
      <c r="L68" s="2485" t="s">
        <v>655</v>
      </c>
      <c r="M68" s="2485" t="s">
        <v>655</v>
      </c>
      <c r="N68" s="2485" t="s">
        <v>655</v>
      </c>
      <c r="O68" s="2485" t="s">
        <v>655</v>
      </c>
      <c r="P68" s="2485" t="s">
        <v>655</v>
      </c>
      <c r="Q68" s="2485" t="s">
        <v>655</v>
      </c>
      <c r="R68" s="2485" t="s">
        <v>655</v>
      </c>
      <c r="S68" s="2485" t="s">
        <v>655</v>
      </c>
      <c r="T68" s="2485" t="s">
        <v>655</v>
      </c>
      <c r="U68" s="2485" t="s">
        <v>655</v>
      </c>
      <c r="V68" s="2485" t="s">
        <v>655</v>
      </c>
      <c r="W68" s="2485" t="s">
        <v>655</v>
      </c>
      <c r="X68" s="2485" t="s">
        <v>655</v>
      </c>
      <c r="Y68" s="2485" t="s">
        <v>655</v>
      </c>
      <c r="Z68" s="289" t="str">
        <f>FHD_NOTE_P_32</f>
        <v/>
      </c>
      <c r="AA68" s="1636" t="str">
        <f>IF((LEN(E68)-LEN(SUBSTITUTE(E68,".","")))/LEN(".")=1,"p","")</f>
        <v/>
      </c>
      <c r="AB68" s="1636">
        <f>_xlfn.IFERROR(MATCH("есть",B_FHD_FLAG_INDEX_2,0),0)</f>
        <v>0</v>
      </c>
      <c r="AC68" s="1636"/>
      <c r="AH68" s="1636"/>
      <c r="AK68" s="544"/>
      <c r="AQ68" s="1632"/>
      <c r="AR68" s="1632"/>
      <c r="AS68" s="1632"/>
      <c r="AT68" s="1632"/>
      <c r="AU68" s="1632"/>
      <c r="AV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632</v>
      </c>
      <c r="H69" s="579">
        <f>SUM(H70:H71)</f>
        <v>0</v>
      </c>
      <c r="I69" s="579">
        <f>SUM(I70:I71)</f>
        <v>0</v>
      </c>
      <c r="J69" s="579">
        <f>SUM(J70:J71)</f>
        <v>0</v>
      </c>
      <c r="K69" s="579">
        <f>SUM(K70:K71)</f>
        <v>0</v>
      </c>
      <c r="L69" s="579">
        <f>SUM(L70:L71)</f>
        <v>0</v>
      </c>
      <c r="M69" s="579">
        <f>SUM(M70:M71)</f>
        <v>0</v>
      </c>
      <c r="N69" s="579">
        <f>SUM(N70:N71)</f>
        <v>0</v>
      </c>
      <c r="O69" s="579">
        <f>SUM(O70:O71)</f>
        <v>0</v>
      </c>
      <c r="P69" s="579">
        <f>SUM(P70:P71)</f>
        <v>0</v>
      </c>
      <c r="Q69" s="579">
        <f>SUM(Q70:Q71)</f>
        <v>0</v>
      </c>
      <c r="R69" s="579">
        <f>SUM(R70:R71)</f>
        <v>0</v>
      </c>
      <c r="S69" s="579">
        <f>SUM(S70:S71)</f>
        <v>0</v>
      </c>
      <c r="T69" s="579">
        <f>SUM(T70:T71)</f>
        <v>0</v>
      </c>
      <c r="U69" s="579">
        <f>SUM(U70:U71)</f>
        <v>0</v>
      </c>
      <c r="V69" s="579">
        <f>SUM(V70:V71)</f>
        <v>0</v>
      </c>
      <c r="W69" s="579">
        <f>SUM(W70:W71)</f>
        <v>0</v>
      </c>
      <c r="X69" s="579">
        <f>SUM(X70:X71)</f>
        <v>0</v>
      </c>
      <c r="Y69" s="579">
        <f>SUM(Y70:Y71)</f>
        <v>0</v>
      </c>
      <c r="Z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AA69" s="1636" t="str">
        <f>IF((LEN(E69)-LEN(SUBSTITUTE(E69,".","")))/LEN(".")=1,"p","")</f>
        <v>p</v>
      </c>
      <c r="AB69" s="1636"/>
      <c r="AC69" s="1636"/>
      <c r="AH69" s="1636"/>
      <c r="AK69" s="544"/>
      <c r="AQ69" s="1632"/>
      <c r="AR69" s="1632"/>
      <c r="AS69" s="1632"/>
      <c r="AT69" s="1632"/>
      <c r="AU69" s="1632"/>
      <c r="AV69" s="1160">
        <v>11</v>
      </c>
    </row>
    <row s="1642" customFormat="1" customHeight="1" ht="1.05">
      <c r="A70" s="1167"/>
      <c r="D70" s="548"/>
      <c r="E70" s="1013" t="str">
        <f>E69&amp;".0"</f>
        <v>2.13.0</v>
      </c>
      <c r="F70" s="991"/>
      <c r="G70" s="1013"/>
      <c r="H70" s="992"/>
      <c r="I70" s="992"/>
      <c r="J70" s="992"/>
      <c r="K70" s="992"/>
      <c r="L70" s="992"/>
      <c r="M70" s="992"/>
      <c r="N70" s="992"/>
      <c r="O70" s="992"/>
      <c r="P70" s="992"/>
      <c r="Q70" s="992"/>
      <c r="R70" s="992"/>
      <c r="S70" s="992"/>
      <c r="T70" s="992"/>
      <c r="U70" s="992"/>
      <c r="V70" s="992"/>
      <c r="W70" s="992"/>
      <c r="X70" s="992"/>
      <c r="Y70" s="992"/>
      <c r="Z70" s="993"/>
      <c r="AA70" s="1636" t="str">
        <f>IF((LEN(E70)-LEN(SUBSTITUTE(E70,".","")))/LEN(".")=1,"p","")</f>
        <v/>
      </c>
      <c r="AV70" s="1636">
        <v>1</v>
      </c>
    </row>
    <row s="1366" customFormat="1" customHeight="1" ht="14.699999999999998">
      <c r="A71" s="987"/>
      <c r="C71" s="1636"/>
      <c r="D71" s="1633"/>
      <c r="E71" s="570"/>
      <c r="F71" s="571" t="s">
        <v>657</v>
      </c>
      <c r="G71" s="572"/>
      <c r="H71" s="573"/>
      <c r="I71" s="573"/>
      <c r="J71" s="2649"/>
      <c r="K71" s="2650"/>
      <c r="L71" s="2651"/>
      <c r="M71" s="2652"/>
      <c r="N71" s="2653"/>
      <c r="O71" s="2654"/>
      <c r="P71" s="2655"/>
      <c r="Q71" s="2656"/>
      <c r="R71" s="2657"/>
      <c r="S71" s="2658"/>
      <c r="T71" s="2659"/>
      <c r="U71" s="2660"/>
      <c r="V71" s="2661"/>
      <c r="W71" s="2662"/>
      <c r="X71" s="2663"/>
      <c r="Y71" s="2664"/>
      <c r="Z71" s="301"/>
      <c r="AA71" s="1636"/>
      <c r="AB71" s="1636"/>
      <c r="AC71" s="1636"/>
      <c r="AH71" s="1636"/>
      <c r="AK71" s="544"/>
      <c r="AQ71" s="1632"/>
      <c r="AR71" s="1632"/>
      <c r="AS71" s="1632"/>
      <c r="AT71" s="1632"/>
      <c r="AU71" s="1632"/>
      <c r="AV71" s="1160">
        <v>14</v>
      </c>
    </row>
    <row s="1366" customFormat="1" customHeight="1" ht="18.75">
      <c r="A72" s="989" t="s">
        <v>658</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632</v>
      </c>
      <c r="H72" s="557"/>
      <c r="I72" s="557"/>
      <c r="J72" s="557"/>
      <c r="K72" s="557"/>
      <c r="L72" s="557"/>
      <c r="M72" s="557"/>
      <c r="N72" s="557"/>
      <c r="O72" s="557"/>
      <c r="P72" s="557"/>
      <c r="Q72" s="557"/>
      <c r="R72" s="557"/>
      <c r="S72" s="557"/>
      <c r="T72" s="557"/>
      <c r="U72" s="557"/>
      <c r="V72" s="557"/>
      <c r="W72" s="557"/>
      <c r="X72" s="557"/>
      <c r="Y72" s="557"/>
      <c r="Z72" s="289" t="str">
        <f>FHD_NOTE_P_34</f>
        <v/>
      </c>
      <c r="AA72" s="543"/>
      <c r="AB72" s="1636"/>
      <c r="AC72" s="1636"/>
      <c r="AH72" s="1636"/>
      <c r="AK72" s="544"/>
      <c r="AQ72" s="1632"/>
      <c r="AR72" s="1632"/>
      <c r="AS72" s="1632"/>
      <c r="AT72" s="1632"/>
      <c r="AU72" s="1632"/>
      <c r="AV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632</v>
      </c>
      <c r="H73" s="557"/>
      <c r="I73" s="557"/>
      <c r="J73" s="557"/>
      <c r="K73" s="557"/>
      <c r="L73" s="557"/>
      <c r="M73" s="557"/>
      <c r="N73" s="557"/>
      <c r="O73" s="557"/>
      <c r="P73" s="557"/>
      <c r="Q73" s="557"/>
      <c r="R73" s="557"/>
      <c r="S73" s="557"/>
      <c r="T73" s="557"/>
      <c r="U73" s="557"/>
      <c r="V73" s="557"/>
      <c r="W73" s="557"/>
      <c r="X73" s="557"/>
      <c r="Y73" s="557"/>
      <c r="Z73" s="289" t="str">
        <f>FHD_NOTE_P_35</f>
        <v>Указывается общая сумма чистой прибыли, полученной от регулируемого вида деятельности.</v>
      </c>
      <c r="AA73" s="543"/>
      <c r="AB73" s="1636"/>
      <c r="AC73" s="1636"/>
      <c r="AH73" s="1636"/>
      <c r="AK73" s="544"/>
      <c r="AQ73" s="1632"/>
      <c r="AR73" s="1632"/>
      <c r="AS73" s="1632"/>
      <c r="AT73" s="1632"/>
      <c r="AU73" s="1632"/>
      <c r="AV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632</v>
      </c>
      <c r="H74" s="557"/>
      <c r="I74" s="557"/>
      <c r="J74" s="557"/>
      <c r="K74" s="557"/>
      <c r="L74" s="557"/>
      <c r="M74" s="557"/>
      <c r="N74" s="557"/>
      <c r="O74" s="557"/>
      <c r="P74" s="557"/>
      <c r="Q74" s="557"/>
      <c r="R74" s="557"/>
      <c r="S74" s="557"/>
      <c r="T74" s="557"/>
      <c r="U74" s="557"/>
      <c r="V74" s="557"/>
      <c r="W74" s="557"/>
      <c r="X74" s="557"/>
      <c r="Y74" s="557"/>
      <c r="Z74" s="289" t="str">
        <f>FHD_NOTE_P_36</f>
        <v/>
      </c>
      <c r="AA74" s="543"/>
      <c r="AB74" s="1636"/>
      <c r="AC74" s="1636"/>
      <c r="AH74" s="1636"/>
      <c r="AK74" s="544"/>
      <c r="AQ74" s="1632"/>
      <c r="AR74" s="1632"/>
      <c r="AS74" s="1632"/>
      <c r="AT74" s="1632"/>
      <c r="AU74" s="1632"/>
      <c r="AV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632</v>
      </c>
      <c r="H75" s="557"/>
      <c r="I75" s="557"/>
      <c r="J75" s="557"/>
      <c r="K75" s="557"/>
      <c r="L75" s="557"/>
      <c r="M75" s="557"/>
      <c r="N75" s="557"/>
      <c r="O75" s="557"/>
      <c r="P75" s="557"/>
      <c r="Q75" s="557"/>
      <c r="R75" s="557"/>
      <c r="S75" s="557"/>
      <c r="T75" s="557"/>
      <c r="U75" s="557"/>
      <c r="V75" s="557"/>
      <c r="W75" s="557"/>
      <c r="X75" s="557"/>
      <c r="Y75" s="557"/>
      <c r="Z75" s="289" t="str">
        <f>FHD_NOTE_P_37</f>
        <v>Указывается общее изменение стоимости основных фондов.</v>
      </c>
      <c r="AA75" s="543"/>
      <c r="AB75" s="1636"/>
      <c r="AC75" s="1636"/>
      <c r="AH75" s="1636"/>
      <c r="AK75" s="544"/>
      <c r="AQ75" s="1632"/>
      <c r="AR75" s="1632"/>
      <c r="AS75" s="1632"/>
      <c r="AT75" s="1632"/>
      <c r="AU75" s="1632"/>
      <c r="AV75" s="1160">
        <v>19</v>
      </c>
    </row>
    <row s="1366" customFormat="1" customHeight="1" ht="19.95">
      <c r="A76" s="987"/>
      <c r="C76" s="1636"/>
      <c r="D76" s="1638"/>
      <c r="E76" s="546" t="str">
        <f>FHD_NUM_P_38</f>
        <v>5.1</v>
      </c>
      <c r="F76" s="1524" t="str">
        <f>FHD_P_38</f>
        <v>Изменение стоимости основных фондов за счет:</v>
      </c>
      <c r="G76" s="1878" t="s">
        <v>632</v>
      </c>
      <c r="H76" s="557"/>
      <c r="I76" s="557"/>
      <c r="J76" s="557"/>
      <c r="K76" s="557"/>
      <c r="L76" s="557"/>
      <c r="M76" s="557"/>
      <c r="N76" s="557"/>
      <c r="O76" s="557"/>
      <c r="P76" s="557"/>
      <c r="Q76" s="557"/>
      <c r="R76" s="557"/>
      <c r="S76" s="557"/>
      <c r="T76" s="557"/>
      <c r="U76" s="557"/>
      <c r="V76" s="557"/>
      <c r="W76" s="557"/>
      <c r="X76" s="557"/>
      <c r="Y76" s="557"/>
      <c r="Z76" s="289" t="str">
        <f>FHD_NOTE_P_38</f>
        <v>Указываются общее изменение стоимости основных фондов за счет их ввода в эксплуатацию и вывода из эксплуатации.</v>
      </c>
      <c r="AA76" s="543"/>
      <c r="AB76" s="1636"/>
      <c r="AC76" s="1636"/>
      <c r="AH76" s="1636"/>
      <c r="AK76" s="544"/>
      <c r="AQ76" s="1632"/>
      <c r="AR76" s="1632"/>
      <c r="AS76" s="1632"/>
      <c r="AT76" s="1632"/>
      <c r="AU76" s="1632"/>
      <c r="AV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632</v>
      </c>
      <c r="H77" s="557"/>
      <c r="I77" s="557"/>
      <c r="J77" s="557"/>
      <c r="K77" s="557"/>
      <c r="L77" s="557"/>
      <c r="M77" s="557"/>
      <c r="N77" s="557"/>
      <c r="O77" s="557"/>
      <c r="P77" s="557"/>
      <c r="Q77" s="557"/>
      <c r="R77" s="557"/>
      <c r="S77" s="557"/>
      <c r="T77" s="557"/>
      <c r="U77" s="557"/>
      <c r="V77" s="557"/>
      <c r="W77" s="557"/>
      <c r="X77" s="557"/>
      <c r="Y77" s="557"/>
      <c r="Z77" s="289" t="str">
        <f>FHD_NOTE_P_39</f>
        <v>Указываются изменение стоимости основных фондов за счет их ввода в эксплуатацию.</v>
      </c>
      <c r="AA77" s="543"/>
      <c r="AB77" s="1636"/>
      <c r="AC77" s="1636"/>
      <c r="AH77" s="1636"/>
      <c r="AK77" s="544"/>
      <c r="AQ77" s="1632"/>
      <c r="AR77" s="1632"/>
      <c r="AS77" s="1632"/>
      <c r="AT77" s="1632"/>
      <c r="AU77" s="1632"/>
      <c r="AV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632</v>
      </c>
      <c r="H78" s="976"/>
      <c r="I78" s="557"/>
      <c r="J78" s="976"/>
      <c r="K78" s="976"/>
      <c r="L78" s="976"/>
      <c r="M78" s="976"/>
      <c r="N78" s="976"/>
      <c r="O78" s="976"/>
      <c r="P78" s="976"/>
      <c r="Q78" s="976"/>
      <c r="R78" s="976"/>
      <c r="S78" s="976"/>
      <c r="T78" s="976"/>
      <c r="U78" s="976"/>
      <c r="V78" s="976"/>
      <c r="W78" s="976"/>
      <c r="X78" s="976"/>
      <c r="Y78" s="976"/>
      <c r="Z78" s="289" t="str">
        <f>FHD_NOTE_P_40</f>
        <v>Указываются изменение стоимости основных фондов за счет их вывода из эксплуатации.</v>
      </c>
      <c r="AA78" s="543"/>
      <c r="AB78" s="1636"/>
      <c r="AC78" s="1636"/>
      <c r="AH78" s="1636"/>
      <c r="AK78" s="544"/>
      <c r="AQ78" s="1632"/>
      <c r="AR78" s="1632"/>
      <c r="AS78" s="1632"/>
      <c r="AT78" s="1632"/>
      <c r="AU78" s="1632"/>
      <c r="AV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632</v>
      </c>
      <c r="H79" s="976"/>
      <c r="I79" s="557"/>
      <c r="J79" s="976"/>
      <c r="K79" s="976"/>
      <c r="L79" s="976"/>
      <c r="M79" s="976"/>
      <c r="N79" s="976"/>
      <c r="O79" s="976"/>
      <c r="P79" s="976"/>
      <c r="Q79" s="976"/>
      <c r="R79" s="976"/>
      <c r="S79" s="976"/>
      <c r="T79" s="976"/>
      <c r="U79" s="976"/>
      <c r="V79" s="976"/>
      <c r="W79" s="976"/>
      <c r="X79" s="976"/>
      <c r="Y79" s="976"/>
      <c r="Z79" s="289" t="str">
        <f>FHD_NOTE_P_41</f>
        <v/>
      </c>
      <c r="AA79" s="543"/>
      <c r="AB79" s="1636"/>
      <c r="AC79" s="1636"/>
      <c r="AH79" s="1636"/>
      <c r="AK79" s="544"/>
      <c r="AQ79" s="1632"/>
      <c r="AR79" s="1632"/>
      <c r="AS79" s="1632"/>
      <c r="AT79" s="1632"/>
      <c r="AU79" s="1632"/>
      <c r="AV79" s="1160">
        <v>19</v>
      </c>
    </row>
    <row s="1366" customFormat="1" customHeight="1" ht="19.95" hidden="1">
      <c r="A80" s="989" t="s">
        <v>659</v>
      </c>
      <c r="C80" s="1636"/>
      <c r="D80" s="1638"/>
      <c r="E80" s="546" t="str">
        <f>FHD_NUM_P_42</f>
        <v/>
      </c>
      <c r="F80" s="2073" t="str">
        <f>FHD_P_42</f>
        <v/>
      </c>
      <c r="G80" s="2071" t="s">
        <v>632</v>
      </c>
      <c r="H80" s="976"/>
      <c r="I80" s="557"/>
      <c r="J80" s="976"/>
      <c r="K80" s="976"/>
      <c r="L80" s="976"/>
      <c r="M80" s="976"/>
      <c r="N80" s="976"/>
      <c r="O80" s="976"/>
      <c r="P80" s="976"/>
      <c r="Q80" s="976"/>
      <c r="R80" s="976"/>
      <c r="S80" s="976"/>
      <c r="T80" s="976"/>
      <c r="U80" s="976"/>
      <c r="V80" s="976"/>
      <c r="W80" s="976"/>
      <c r="X80" s="976"/>
      <c r="Y80" s="976"/>
      <c r="Z80" s="289" t="str">
        <f>FHD_NOTE_P_42</f>
        <v/>
      </c>
      <c r="AA80" s="543"/>
      <c r="AB80" s="1636"/>
      <c r="AC80" s="1636"/>
      <c r="AH80" s="1636"/>
      <c r="AK80" s="544"/>
      <c r="AQ80" s="1632"/>
      <c r="AR80" s="1632"/>
      <c r="AS80" s="1632"/>
      <c r="AT80" s="1632"/>
      <c r="AU80" s="1632"/>
      <c r="AV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386</v>
      </c>
      <c r="H81" s="1055"/>
      <c r="I81" s="818"/>
      <c r="J81" s="1055"/>
      <c r="K81" s="1055"/>
      <c r="L81" s="1055"/>
      <c r="M81" s="1055"/>
      <c r="N81" s="1055"/>
      <c r="O81" s="1055"/>
      <c r="P81" s="1055"/>
      <c r="Q81" s="1055"/>
      <c r="R81" s="1055"/>
      <c r="S81" s="1055"/>
      <c r="T81" s="1055"/>
      <c r="U81" s="1055"/>
      <c r="V81" s="1055"/>
      <c r="W81" s="1055"/>
      <c r="X81" s="1055"/>
      <c r="Y81" s="1055"/>
      <c r="Z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AA81" s="543"/>
      <c r="AB81" s="1636"/>
      <c r="AC81" s="1636"/>
      <c r="AH81" s="1636"/>
      <c r="AK81" s="544"/>
      <c r="AQ81" s="1632"/>
      <c r="AR81" s="1632"/>
      <c r="AS81" s="1632"/>
      <c r="AT81" s="1632"/>
      <c r="AU81" s="1632"/>
      <c r="AV81" s="1160">
        <v>19</v>
      </c>
    </row>
    <row s="1366" customFormat="1" customHeight="1" ht="18.75" hidden="1">
      <c r="A82" s="2371" t="s">
        <v>660</v>
      </c>
      <c r="C82" s="735"/>
      <c r="D82" s="733"/>
      <c r="E82" s="546" t="str">
        <f>FHD_NUM_P_44</f>
        <v/>
      </c>
      <c r="F82" s="1880" t="str">
        <f>FHD_P_44</f>
        <v/>
      </c>
      <c r="G82" s="1881" t="s">
        <v>661</v>
      </c>
      <c r="H82" s="977"/>
      <c r="I82" s="577"/>
      <c r="J82" s="977"/>
      <c r="K82" s="977"/>
      <c r="L82" s="977"/>
      <c r="M82" s="977"/>
      <c r="N82" s="977"/>
      <c r="O82" s="977"/>
      <c r="P82" s="977"/>
      <c r="Q82" s="977"/>
      <c r="R82" s="977"/>
      <c r="S82" s="977"/>
      <c r="T82" s="977"/>
      <c r="U82" s="977"/>
      <c r="V82" s="977"/>
      <c r="W82" s="977"/>
      <c r="X82" s="977"/>
      <c r="Y82" s="977"/>
      <c r="Z82" s="289" t="str">
        <f>FHD_NOTE_P_44</f>
        <v/>
      </c>
      <c r="AA82" s="734"/>
      <c r="AB82" s="735"/>
      <c r="AC82" s="735"/>
      <c r="AH82" s="735"/>
      <c r="AK82" s="736"/>
      <c r="AQ82" s="737"/>
      <c r="AR82" s="737"/>
      <c r="AS82" s="737"/>
      <c r="AT82" s="737"/>
      <c r="AU82" s="737"/>
      <c r="AV82" s="910">
        <v>0</v>
      </c>
    </row>
    <row s="1366" customFormat="1" customHeight="1" ht="18.75" hidden="1">
      <c r="A83" s="2371"/>
      <c r="C83" s="735"/>
      <c r="D83" s="733"/>
      <c r="E83" s="546" t="str">
        <f>FHD_NUM_P_45</f>
        <v/>
      </c>
      <c r="F83" s="1880" t="str">
        <f>FHD_P_45</f>
        <v/>
      </c>
      <c r="G83" s="1881" t="s">
        <v>661</v>
      </c>
      <c r="H83" s="977"/>
      <c r="I83" s="577"/>
      <c r="J83" s="977"/>
      <c r="K83" s="977"/>
      <c r="L83" s="977"/>
      <c r="M83" s="977"/>
      <c r="N83" s="977"/>
      <c r="O83" s="977"/>
      <c r="P83" s="977"/>
      <c r="Q83" s="977"/>
      <c r="R83" s="977"/>
      <c r="S83" s="977"/>
      <c r="T83" s="977"/>
      <c r="U83" s="977"/>
      <c r="V83" s="977"/>
      <c r="W83" s="977"/>
      <c r="X83" s="977"/>
      <c r="Y83" s="977"/>
      <c r="Z83" s="289" t="str">
        <f>FHD_NOTE_P_45</f>
        <v/>
      </c>
      <c r="AA83" s="734"/>
      <c r="AB83" s="735"/>
      <c r="AC83" s="735"/>
      <c r="AH83" s="735"/>
      <c r="AK83" s="736"/>
      <c r="AQ83" s="737"/>
      <c r="AR83" s="737"/>
      <c r="AS83" s="737"/>
      <c r="AT83" s="737"/>
      <c r="AU83" s="737"/>
      <c r="AV83" s="910">
        <v>0</v>
      </c>
    </row>
    <row s="1366" customFormat="1" customHeight="1" ht="18.75" hidden="1">
      <c r="A84" s="2371"/>
      <c r="C84" s="735"/>
      <c r="D84" s="738"/>
      <c r="E84" s="546" t="str">
        <f>FHD_NUM_P_46</f>
        <v/>
      </c>
      <c r="F84" s="1880" t="str">
        <f>FHD_P_46</f>
        <v/>
      </c>
      <c r="G84" s="1881" t="s">
        <v>661</v>
      </c>
      <c r="H84" s="977"/>
      <c r="I84" s="577"/>
      <c r="J84" s="977"/>
      <c r="K84" s="977"/>
      <c r="L84" s="977"/>
      <c r="M84" s="977"/>
      <c r="N84" s="977"/>
      <c r="O84" s="977"/>
      <c r="P84" s="977"/>
      <c r="Q84" s="977"/>
      <c r="R84" s="977"/>
      <c r="S84" s="977"/>
      <c r="T84" s="977"/>
      <c r="U84" s="977"/>
      <c r="V84" s="977"/>
      <c r="W84" s="977"/>
      <c r="X84" s="977"/>
      <c r="Y84" s="977"/>
      <c r="Z84" s="289" t="str">
        <f>FHD_NOTE_P_46</f>
        <v/>
      </c>
      <c r="AA84" s="734"/>
      <c r="AB84" s="735"/>
      <c r="AC84" s="735"/>
      <c r="AH84" s="735"/>
      <c r="AK84" s="736"/>
      <c r="AQ84" s="737"/>
      <c r="AR84" s="737"/>
      <c r="AS84" s="737"/>
      <c r="AT84" s="737"/>
      <c r="AU84" s="737"/>
      <c r="AV84" s="910">
        <v>0</v>
      </c>
    </row>
    <row s="1366" customFormat="1" customHeight="1" ht="18.75" hidden="1">
      <c r="A85" s="2371"/>
      <c r="C85" s="735"/>
      <c r="D85" s="733"/>
      <c r="E85" s="546" t="str">
        <f>FHD_NUM_P_47</f>
        <v/>
      </c>
      <c r="F85" s="1880" t="str">
        <f>FHD_P_47</f>
        <v/>
      </c>
      <c r="G85" s="1881" t="s">
        <v>661</v>
      </c>
      <c r="H85" s="977"/>
      <c r="I85" s="577"/>
      <c r="J85" s="977"/>
      <c r="K85" s="977"/>
      <c r="L85" s="977"/>
      <c r="M85" s="977"/>
      <c r="N85" s="977"/>
      <c r="O85" s="977"/>
      <c r="P85" s="977"/>
      <c r="Q85" s="977"/>
      <c r="R85" s="977"/>
      <c r="S85" s="977"/>
      <c r="T85" s="977"/>
      <c r="U85" s="977"/>
      <c r="V85" s="977"/>
      <c r="W85" s="977"/>
      <c r="X85" s="977"/>
      <c r="Y85" s="977"/>
      <c r="Z85" s="289" t="str">
        <f>FHD_NOTE_P_47</f>
        <v/>
      </c>
      <c r="AA85" s="734"/>
      <c r="AB85" s="735"/>
      <c r="AC85" s="735"/>
      <c r="AH85" s="735"/>
      <c r="AK85" s="736"/>
      <c r="AQ85" s="737"/>
      <c r="AR85" s="737"/>
      <c r="AS85" s="737"/>
      <c r="AT85" s="737"/>
      <c r="AU85" s="737"/>
      <c r="AV85" s="910">
        <v>0</v>
      </c>
    </row>
    <row s="1635" customFormat="1" customHeight="1" ht="18.75" hidden="1">
      <c r="A86" s="2371"/>
      <c r="B86" s="910"/>
      <c r="C86" s="735"/>
      <c r="D86" s="733"/>
      <c r="E86" s="546" t="str">
        <f>FHD_NUM_P_48</f>
        <v/>
      </c>
      <c r="F86" s="1880" t="str">
        <f>FHD_P_48</f>
        <v/>
      </c>
      <c r="G86" s="1881" t="s">
        <v>661</v>
      </c>
      <c r="H86" s="977"/>
      <c r="I86" s="577"/>
      <c r="J86" s="977"/>
      <c r="K86" s="977"/>
      <c r="L86" s="977"/>
      <c r="M86" s="977"/>
      <c r="N86" s="977"/>
      <c r="O86" s="977"/>
      <c r="P86" s="977"/>
      <c r="Q86" s="977"/>
      <c r="R86" s="977"/>
      <c r="S86" s="977"/>
      <c r="T86" s="977"/>
      <c r="U86" s="977"/>
      <c r="V86" s="977"/>
      <c r="W86" s="977"/>
      <c r="X86" s="977"/>
      <c r="Y86" s="977"/>
      <c r="Z86" s="289" t="str">
        <f>FHD_NOTE_P_48</f>
        <v/>
      </c>
      <c r="AA86" s="734"/>
      <c r="AB86" s="735"/>
      <c r="AC86" s="735"/>
      <c r="AD86" s="910"/>
      <c r="AE86" s="910"/>
      <c r="AF86" s="910"/>
      <c r="AG86" s="910"/>
      <c r="AH86" s="735"/>
      <c r="AI86" s="910"/>
      <c r="AJ86" s="910"/>
      <c r="AK86" s="736"/>
      <c r="AL86" s="910"/>
      <c r="AM86" s="910"/>
      <c r="AN86" s="910"/>
      <c r="AO86" s="910"/>
      <c r="AP86" s="910"/>
      <c r="AQ86" s="737"/>
      <c r="AR86" s="737"/>
      <c r="AS86" s="737"/>
      <c r="AT86" s="737"/>
      <c r="AU86" s="737"/>
      <c r="AV86" s="739">
        <v>0</v>
      </c>
    </row>
    <row s="1635" customFormat="1" customHeight="1" ht="18.75" hidden="1">
      <c r="A87" s="2371"/>
      <c r="B87" s="910"/>
      <c r="C87" s="735"/>
      <c r="D87" s="733"/>
      <c r="E87" s="546" t="str">
        <f>FHD_NUM_P_49</f>
        <v/>
      </c>
      <c r="F87" s="1880" t="str">
        <f>FHD_P_49</f>
        <v/>
      </c>
      <c r="G87" s="1881" t="s">
        <v>661</v>
      </c>
      <c r="H87" s="978">
        <f>SUM(H88:H89)</f>
        <v>0</v>
      </c>
      <c r="I87" s="749">
        <f>SUM(I88:I89)</f>
        <v>0</v>
      </c>
      <c r="J87" s="978">
        <f>SUM(J88:J89)</f>
        <v>0</v>
      </c>
      <c r="K87" s="978">
        <f>SUM(K88:K89)</f>
        <v>0</v>
      </c>
      <c r="L87" s="978">
        <f>SUM(L88:L89)</f>
        <v>0</v>
      </c>
      <c r="M87" s="978">
        <f>SUM(M88:M89)</f>
        <v>0</v>
      </c>
      <c r="N87" s="978">
        <f>SUM(N88:N89)</f>
        <v>0</v>
      </c>
      <c r="O87" s="978">
        <f>SUM(O88:O89)</f>
        <v>0</v>
      </c>
      <c r="P87" s="978">
        <f>SUM(P88:P89)</f>
        <v>0</v>
      </c>
      <c r="Q87" s="978">
        <f>SUM(Q88:Q89)</f>
        <v>0</v>
      </c>
      <c r="R87" s="978">
        <f>SUM(R88:R89)</f>
        <v>0</v>
      </c>
      <c r="S87" s="978">
        <f>SUM(S88:S89)</f>
        <v>0</v>
      </c>
      <c r="T87" s="978">
        <f>SUM(T88:T89)</f>
        <v>0</v>
      </c>
      <c r="U87" s="978">
        <f>SUM(U88:U89)</f>
        <v>0</v>
      </c>
      <c r="V87" s="978">
        <f>SUM(V88:V89)</f>
        <v>0</v>
      </c>
      <c r="W87" s="978">
        <f>SUM(W88:W89)</f>
        <v>0</v>
      </c>
      <c r="X87" s="978">
        <f>SUM(X88:X89)</f>
        <v>0</v>
      </c>
      <c r="Y87" s="978">
        <f>SUM(Y88:Y89)</f>
        <v>0</v>
      </c>
      <c r="Z87" s="289" t="str">
        <f>FHD_NOTE_P_49</f>
        <v/>
      </c>
      <c r="AA87" s="734"/>
      <c r="AB87" s="735"/>
      <c r="AC87" s="735"/>
      <c r="AD87" s="910"/>
      <c r="AE87" s="910"/>
      <c r="AF87" s="910"/>
      <c r="AG87" s="910"/>
      <c r="AH87" s="735"/>
      <c r="AI87" s="910"/>
      <c r="AJ87" s="910"/>
      <c r="AK87" s="736"/>
      <c r="AL87" s="910"/>
      <c r="AM87" s="910"/>
      <c r="AN87" s="910"/>
      <c r="AO87" s="910"/>
      <c r="AP87" s="910"/>
      <c r="AQ87" s="737"/>
      <c r="AR87" s="737"/>
      <c r="AS87" s="737"/>
      <c r="AT87" s="737"/>
      <c r="AU87" s="737"/>
      <c r="AV87" s="739">
        <v>0</v>
      </c>
    </row>
    <row s="1635" customFormat="1" customHeight="1" ht="18.75" hidden="1">
      <c r="A88" s="2371"/>
      <c r="B88" s="910"/>
      <c r="C88" s="735"/>
      <c r="D88" s="733"/>
      <c r="E88" s="546" t="str">
        <f>FHD_NUM_P_50</f>
        <v/>
      </c>
      <c r="F88" s="1880" t="str">
        <f>FHD_P_50</f>
        <v/>
      </c>
      <c r="G88" s="1881" t="s">
        <v>661</v>
      </c>
      <c r="H88" s="977"/>
      <c r="I88" s="577"/>
      <c r="J88" s="977"/>
      <c r="K88" s="977"/>
      <c r="L88" s="977"/>
      <c r="M88" s="977"/>
      <c r="N88" s="977"/>
      <c r="O88" s="977"/>
      <c r="P88" s="977"/>
      <c r="Q88" s="977"/>
      <c r="R88" s="977"/>
      <c r="S88" s="977"/>
      <c r="T88" s="977"/>
      <c r="U88" s="977"/>
      <c r="V88" s="977"/>
      <c r="W88" s="977"/>
      <c r="X88" s="977"/>
      <c r="Y88" s="977"/>
      <c r="Z88" s="289" t="str">
        <f>FHD_NOTE_P_50</f>
        <v/>
      </c>
      <c r="AA88" s="734"/>
      <c r="AB88" s="735"/>
      <c r="AC88" s="735"/>
      <c r="AD88" s="910"/>
      <c r="AE88" s="910"/>
      <c r="AF88" s="910"/>
      <c r="AG88" s="910"/>
      <c r="AH88" s="735"/>
      <c r="AI88" s="910"/>
      <c r="AJ88" s="910"/>
      <c r="AK88" s="736"/>
      <c r="AL88" s="910"/>
      <c r="AM88" s="910"/>
      <c r="AN88" s="910"/>
      <c r="AO88" s="910"/>
      <c r="AP88" s="910"/>
      <c r="AQ88" s="737"/>
      <c r="AR88" s="737"/>
      <c r="AS88" s="737"/>
      <c r="AT88" s="737"/>
      <c r="AU88" s="737"/>
      <c r="AV88" s="739">
        <v>0</v>
      </c>
    </row>
    <row s="1635" customFormat="1" customHeight="1" ht="18.75" hidden="1">
      <c r="A89" s="2371"/>
      <c r="B89" s="910"/>
      <c r="C89" s="735"/>
      <c r="D89" s="733"/>
      <c r="E89" s="546" t="str">
        <f>FHD_NUM_P_51</f>
        <v/>
      </c>
      <c r="F89" s="1880" t="str">
        <f>FHD_P_51</f>
        <v/>
      </c>
      <c r="G89" s="1881" t="s">
        <v>661</v>
      </c>
      <c r="H89" s="977"/>
      <c r="I89" s="577"/>
      <c r="J89" s="977"/>
      <c r="K89" s="977"/>
      <c r="L89" s="977"/>
      <c r="M89" s="977"/>
      <c r="N89" s="977"/>
      <c r="O89" s="977"/>
      <c r="P89" s="977"/>
      <c r="Q89" s="977"/>
      <c r="R89" s="977"/>
      <c r="S89" s="977"/>
      <c r="T89" s="977"/>
      <c r="U89" s="977"/>
      <c r="V89" s="977"/>
      <c r="W89" s="977"/>
      <c r="X89" s="977"/>
      <c r="Y89" s="977"/>
      <c r="Z89" s="289" t="str">
        <f>FHD_NOTE_P_51</f>
        <v/>
      </c>
      <c r="AA89" s="734"/>
      <c r="AB89" s="735"/>
      <c r="AC89" s="735"/>
      <c r="AD89" s="910"/>
      <c r="AE89" s="910"/>
      <c r="AF89" s="910"/>
      <c r="AG89" s="910"/>
      <c r="AH89" s="735"/>
      <c r="AI89" s="910"/>
      <c r="AJ89" s="910"/>
      <c r="AK89" s="736"/>
      <c r="AL89" s="910"/>
      <c r="AM89" s="910"/>
      <c r="AN89" s="910"/>
      <c r="AO89" s="910"/>
      <c r="AP89" s="910"/>
      <c r="AQ89" s="737"/>
      <c r="AR89" s="737"/>
      <c r="AS89" s="737"/>
      <c r="AT89" s="737"/>
      <c r="AU89" s="737"/>
      <c r="AV89" s="739">
        <v>0</v>
      </c>
    </row>
    <row s="1635" customFormat="1" customHeight="1" ht="18.75" hidden="1">
      <c r="A90" s="2371"/>
      <c r="B90" s="910"/>
      <c r="C90" s="735"/>
      <c r="D90" s="733"/>
      <c r="E90" s="546" t="str">
        <f>FHD_NUM_P_52</f>
        <v/>
      </c>
      <c r="F90" s="1880" t="str">
        <f>FHD_P_52</f>
        <v/>
      </c>
      <c r="G90" s="1881" t="s">
        <v>638</v>
      </c>
      <c r="H90" s="976"/>
      <c r="I90" s="557"/>
      <c r="J90" s="976"/>
      <c r="K90" s="976"/>
      <c r="L90" s="976"/>
      <c r="M90" s="976"/>
      <c r="N90" s="976"/>
      <c r="O90" s="976"/>
      <c r="P90" s="976"/>
      <c r="Q90" s="976"/>
      <c r="R90" s="976"/>
      <c r="S90" s="976"/>
      <c r="T90" s="976"/>
      <c r="U90" s="976"/>
      <c r="V90" s="976"/>
      <c r="W90" s="976"/>
      <c r="X90" s="976"/>
      <c r="Y90" s="976"/>
      <c r="Z90" s="289" t="str">
        <f>FHD_NOTE_P_52</f>
        <v/>
      </c>
      <c r="AA90" s="734"/>
      <c r="AB90" s="735"/>
      <c r="AC90" s="735"/>
      <c r="AD90" s="910"/>
      <c r="AE90" s="910"/>
      <c r="AF90" s="910"/>
      <c r="AG90" s="910"/>
      <c r="AH90" s="735"/>
      <c r="AI90" s="910"/>
      <c r="AJ90" s="910"/>
      <c r="AK90" s="736"/>
      <c r="AL90" s="910"/>
      <c r="AM90" s="910"/>
      <c r="AN90" s="910"/>
      <c r="AO90" s="910"/>
      <c r="AP90" s="910"/>
      <c r="AQ90" s="737"/>
      <c r="AR90" s="737"/>
      <c r="AS90" s="737"/>
      <c r="AT90" s="737"/>
      <c r="AU90" s="737"/>
      <c r="AV90" s="739">
        <v>0</v>
      </c>
    </row>
    <row s="1366" customFormat="1" customHeight="1" ht="18.75" hidden="1">
      <c r="A91" s="2373" t="s">
        <v>662</v>
      </c>
      <c r="C91" s="735"/>
      <c r="D91" s="733"/>
      <c r="E91" s="546" t="str">
        <f>FHD_NUM_P_53</f>
        <v/>
      </c>
      <c r="F91" s="1880" t="str">
        <f>FHD_P_53</f>
        <v/>
      </c>
      <c r="G91" s="1881" t="s">
        <v>661</v>
      </c>
      <c r="H91" s="977"/>
      <c r="I91" s="577"/>
      <c r="J91" s="977"/>
      <c r="K91" s="977"/>
      <c r="L91" s="977"/>
      <c r="M91" s="977"/>
      <c r="N91" s="977"/>
      <c r="O91" s="977"/>
      <c r="P91" s="977"/>
      <c r="Q91" s="977"/>
      <c r="R91" s="977"/>
      <c r="S91" s="977"/>
      <c r="T91" s="977"/>
      <c r="U91" s="977"/>
      <c r="V91" s="977"/>
      <c r="W91" s="977"/>
      <c r="X91" s="977"/>
      <c r="Y91" s="977"/>
      <c r="Z91" s="289" t="str">
        <f>FHD_NOTE_P_53</f>
        <v/>
      </c>
      <c r="AA91" s="734"/>
      <c r="AB91" s="735"/>
      <c r="AC91" s="735"/>
      <c r="AH91" s="735"/>
      <c r="AK91" s="736"/>
      <c r="AQ91" s="737"/>
      <c r="AR91" s="737"/>
      <c r="AS91" s="737"/>
      <c r="AT91" s="737"/>
      <c r="AU91" s="737"/>
      <c r="AV91" s="910">
        <v>0</v>
      </c>
    </row>
    <row s="1366" customFormat="1" customHeight="1" ht="18.75" hidden="1">
      <c r="A92" s="2373"/>
      <c r="C92" s="735"/>
      <c r="D92" s="733"/>
      <c r="E92" s="546" t="str">
        <f>FHD_NUM_P_54</f>
        <v/>
      </c>
      <c r="F92" s="1880" t="str">
        <f>FHD_P_54</f>
        <v/>
      </c>
      <c r="G92" s="1881" t="s">
        <v>661</v>
      </c>
      <c r="H92" s="977"/>
      <c r="I92" s="577"/>
      <c r="J92" s="977"/>
      <c r="K92" s="977"/>
      <c r="L92" s="977"/>
      <c r="M92" s="977"/>
      <c r="N92" s="977"/>
      <c r="O92" s="977"/>
      <c r="P92" s="977"/>
      <c r="Q92" s="977"/>
      <c r="R92" s="977"/>
      <c r="S92" s="977"/>
      <c r="T92" s="977"/>
      <c r="U92" s="977"/>
      <c r="V92" s="977"/>
      <c r="W92" s="977"/>
      <c r="X92" s="977"/>
      <c r="Y92" s="977"/>
      <c r="Z92" s="289" t="str">
        <f>FHD_NOTE_P_54</f>
        <v/>
      </c>
      <c r="AA92" s="734"/>
      <c r="AB92" s="735"/>
      <c r="AC92" s="735"/>
      <c r="AH92" s="735"/>
      <c r="AK92" s="736"/>
      <c r="AQ92" s="737"/>
      <c r="AR92" s="737"/>
      <c r="AS92" s="737"/>
      <c r="AT92" s="737"/>
      <c r="AU92" s="737"/>
      <c r="AV92" s="910">
        <v>0</v>
      </c>
    </row>
    <row s="1366" customFormat="1" customHeight="1" ht="18.75" hidden="1">
      <c r="A93" s="2373"/>
      <c r="C93" s="735"/>
      <c r="D93" s="738"/>
      <c r="E93" s="546" t="str">
        <f>FHD_NUM_P_55</f>
        <v/>
      </c>
      <c r="F93" s="1880" t="str">
        <f>FHD_P_55</f>
        <v/>
      </c>
      <c r="G93" s="1884"/>
      <c r="H93" s="977"/>
      <c r="I93" s="577"/>
      <c r="J93" s="977"/>
      <c r="K93" s="977"/>
      <c r="L93" s="977"/>
      <c r="M93" s="977"/>
      <c r="N93" s="977"/>
      <c r="O93" s="977"/>
      <c r="P93" s="977"/>
      <c r="Q93" s="977"/>
      <c r="R93" s="977"/>
      <c r="S93" s="977"/>
      <c r="T93" s="977"/>
      <c r="U93" s="977"/>
      <c r="V93" s="977"/>
      <c r="W93" s="977"/>
      <c r="X93" s="977"/>
      <c r="Y93" s="977"/>
      <c r="Z93" s="289" t="str">
        <f>FHD_NOTE_P_55</f>
        <v/>
      </c>
      <c r="AA93" s="734"/>
      <c r="AB93" s="735"/>
      <c r="AC93" s="735"/>
      <c r="AH93" s="735"/>
      <c r="AK93" s="736"/>
      <c r="AQ93" s="737"/>
      <c r="AR93" s="737"/>
      <c r="AS93" s="737"/>
      <c r="AT93" s="737"/>
      <c r="AU93" s="737"/>
      <c r="AV93" s="910">
        <v>0</v>
      </c>
    </row>
    <row s="1366" customFormat="1" customHeight="1" ht="18.75" hidden="1">
      <c r="A94" s="2373"/>
      <c r="C94" s="735"/>
      <c r="D94" s="733"/>
      <c r="E94" s="546" t="str">
        <f>FHD_NUM_P_56</f>
        <v/>
      </c>
      <c r="F94" s="1880" t="str">
        <f>FHD_P_56</f>
        <v/>
      </c>
      <c r="G94" s="1881" t="s">
        <v>663</v>
      </c>
      <c r="H94" s="977"/>
      <c r="I94" s="577"/>
      <c r="J94" s="977"/>
      <c r="K94" s="977"/>
      <c r="L94" s="977"/>
      <c r="M94" s="977"/>
      <c r="N94" s="977"/>
      <c r="O94" s="977"/>
      <c r="P94" s="977"/>
      <c r="Q94" s="977"/>
      <c r="R94" s="977"/>
      <c r="S94" s="977"/>
      <c r="T94" s="977"/>
      <c r="U94" s="977"/>
      <c r="V94" s="977"/>
      <c r="W94" s="977"/>
      <c r="X94" s="977"/>
      <c r="Y94" s="977"/>
      <c r="Z94" s="289" t="str">
        <f>FHD_NOTE_P_56</f>
        <v/>
      </c>
      <c r="AA94" s="734"/>
      <c r="AB94" s="735"/>
      <c r="AC94" s="735"/>
      <c r="AH94" s="735"/>
      <c r="AK94" s="736"/>
      <c r="AQ94" s="737"/>
      <c r="AR94" s="737"/>
      <c r="AS94" s="737"/>
      <c r="AT94" s="737"/>
      <c r="AU94" s="737"/>
      <c r="AV94" s="910">
        <v>0</v>
      </c>
    </row>
    <row s="1635" customFormat="1" customHeight="1" ht="18.75" hidden="1">
      <c r="A95" s="2373"/>
      <c r="B95" s="910"/>
      <c r="C95" s="735"/>
      <c r="D95" s="733"/>
      <c r="E95" s="546" t="str">
        <f>FHD_NUM_P_57</f>
        <v/>
      </c>
      <c r="F95" s="1880" t="str">
        <f>FHD_P_57</f>
        <v/>
      </c>
      <c r="G95" s="1881" t="s">
        <v>638</v>
      </c>
      <c r="H95" s="976"/>
      <c r="I95" s="557"/>
      <c r="J95" s="976"/>
      <c r="K95" s="976"/>
      <c r="L95" s="976"/>
      <c r="M95" s="976"/>
      <c r="N95" s="976"/>
      <c r="O95" s="976"/>
      <c r="P95" s="976"/>
      <c r="Q95" s="976"/>
      <c r="R95" s="976"/>
      <c r="S95" s="976"/>
      <c r="T95" s="976"/>
      <c r="U95" s="976"/>
      <c r="V95" s="976"/>
      <c r="W95" s="976"/>
      <c r="X95" s="976"/>
      <c r="Y95" s="976"/>
      <c r="Z95" s="289" t="str">
        <f>FHD_NOTE_P_57</f>
        <v/>
      </c>
      <c r="AA95" s="734"/>
      <c r="AB95" s="735"/>
      <c r="AC95" s="735"/>
      <c r="AD95" s="910"/>
      <c r="AE95" s="910"/>
      <c r="AF95" s="910"/>
      <c r="AG95" s="910"/>
      <c r="AH95" s="735"/>
      <c r="AI95" s="910"/>
      <c r="AJ95" s="910"/>
      <c r="AK95" s="736"/>
      <c r="AL95" s="910"/>
      <c r="AM95" s="910"/>
      <c r="AN95" s="910"/>
      <c r="AO95" s="910"/>
      <c r="AP95" s="910"/>
      <c r="AQ95" s="737"/>
      <c r="AR95" s="737"/>
      <c r="AS95" s="737"/>
      <c r="AT95" s="737"/>
      <c r="AU95" s="737"/>
      <c r="AV95" s="739">
        <v>0</v>
      </c>
    </row>
    <row customHeight="1" ht="18.75" hidden="1">
      <c r="A96" s="2371" t="s">
        <v>664</v>
      </c>
      <c r="D96" s="1638"/>
      <c r="E96" s="546" t="str">
        <f>FHD_NUM_P_58</f>
        <v/>
      </c>
      <c r="F96" s="1880" t="str">
        <f>FHD_P_58</f>
        <v/>
      </c>
      <c r="G96" s="1881" t="s">
        <v>661</v>
      </c>
      <c r="H96" s="977"/>
      <c r="I96" s="577"/>
      <c r="J96" s="977"/>
      <c r="K96" s="977"/>
      <c r="L96" s="977"/>
      <c r="M96" s="977"/>
      <c r="N96" s="977"/>
      <c r="O96" s="977"/>
      <c r="P96" s="977"/>
      <c r="Q96" s="977"/>
      <c r="R96" s="977"/>
      <c r="S96" s="977"/>
      <c r="T96" s="977"/>
      <c r="U96" s="977"/>
      <c r="V96" s="977"/>
      <c r="W96" s="977"/>
      <c r="X96" s="977"/>
      <c r="Y96" s="977"/>
      <c r="Z96" s="289" t="str">
        <f>FHD_NOTE_P_58</f>
        <v/>
      </c>
      <c r="AA96" s="543"/>
      <c r="AV96" s="1631">
        <v>0</v>
      </c>
    </row>
    <row customHeight="1" ht="18.75" hidden="1">
      <c r="A97" s="2371"/>
      <c r="D97" s="1638"/>
      <c r="E97" s="546" t="str">
        <f>FHD_NUM_P_59</f>
        <v/>
      </c>
      <c r="F97" s="1880" t="str">
        <f>FHD_P_59</f>
        <v/>
      </c>
      <c r="G97" s="1881" t="s">
        <v>661</v>
      </c>
      <c r="H97" s="977"/>
      <c r="I97" s="577"/>
      <c r="J97" s="977"/>
      <c r="K97" s="977"/>
      <c r="L97" s="977"/>
      <c r="M97" s="977"/>
      <c r="N97" s="977"/>
      <c r="O97" s="977"/>
      <c r="P97" s="977"/>
      <c r="Q97" s="977"/>
      <c r="R97" s="977"/>
      <c r="S97" s="977"/>
      <c r="T97" s="977"/>
      <c r="U97" s="977"/>
      <c r="V97" s="977"/>
      <c r="W97" s="977"/>
      <c r="X97" s="977"/>
      <c r="Y97" s="977"/>
      <c r="Z97" s="289" t="str">
        <f>FHD_NOTE_P_59</f>
        <v/>
      </c>
      <c r="AA97" s="543"/>
      <c r="AV97" s="1631">
        <v>0</v>
      </c>
    </row>
    <row customHeight="1" ht="18.75" hidden="1">
      <c r="A98" s="2371"/>
      <c r="D98" s="1638"/>
      <c r="E98" s="546" t="str">
        <f>FHD_NUM_P_60</f>
        <v/>
      </c>
      <c r="F98" s="1880" t="str">
        <f>FHD_P_60</f>
        <v/>
      </c>
      <c r="G98" s="1881" t="s">
        <v>661</v>
      </c>
      <c r="H98" s="977"/>
      <c r="I98" s="577"/>
      <c r="J98" s="977"/>
      <c r="K98" s="977"/>
      <c r="L98" s="977"/>
      <c r="M98" s="977"/>
      <c r="N98" s="977"/>
      <c r="O98" s="977"/>
      <c r="P98" s="977"/>
      <c r="Q98" s="977"/>
      <c r="R98" s="977"/>
      <c r="S98" s="977"/>
      <c r="T98" s="977"/>
      <c r="U98" s="977"/>
      <c r="V98" s="977"/>
      <c r="W98" s="977"/>
      <c r="X98" s="977"/>
      <c r="Y98" s="977"/>
      <c r="Z98" s="289" t="str">
        <f>FHD_NOTE_P_60</f>
        <v/>
      </c>
      <c r="AA98" s="543"/>
      <c r="AV98" s="1631">
        <v>0</v>
      </c>
    </row>
    <row s="1366" customFormat="1" customHeight="1" ht="18.75">
      <c r="A99" s="2371" t="s">
        <v>665</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636</v>
      </c>
      <c r="H99" s="979"/>
      <c r="I99" s="742"/>
      <c r="J99" s="979"/>
      <c r="K99" s="979"/>
      <c r="L99" s="979"/>
      <c r="M99" s="979"/>
      <c r="N99" s="979"/>
      <c r="O99" s="979"/>
      <c r="P99" s="979"/>
      <c r="Q99" s="979"/>
      <c r="R99" s="979"/>
      <c r="S99" s="979"/>
      <c r="T99" s="979"/>
      <c r="U99" s="979"/>
      <c r="V99" s="979"/>
      <c r="W99" s="979"/>
      <c r="X99" s="979"/>
      <c r="Y99" s="979"/>
      <c r="Z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AA99" s="543"/>
      <c r="AB99" s="1636"/>
      <c r="AC99" s="1636"/>
      <c r="AH99" s="1636"/>
      <c r="AK99" s="544"/>
      <c r="AQ99" s="1632"/>
      <c r="AR99" s="1632"/>
      <c r="AS99" s="1632"/>
      <c r="AT99" s="1632"/>
      <c r="AU99" s="1632"/>
      <c r="AV99" s="1160">
        <v>0</v>
      </c>
    </row>
    <row s="1642" customFormat="1" customHeight="1" ht="0.75">
      <c r="A100" s="2371"/>
      <c r="D100" s="548"/>
      <c r="E100" s="1013" t="str">
        <f>E99&amp;".0"</f>
        <v>7.0</v>
      </c>
      <c r="F100" s="994"/>
      <c r="G100" s="995"/>
      <c r="H100" s="992"/>
      <c r="I100" s="992"/>
      <c r="J100" s="992"/>
      <c r="K100" s="992"/>
      <c r="L100" s="992"/>
      <c r="M100" s="992"/>
      <c r="N100" s="992"/>
      <c r="O100" s="992"/>
      <c r="P100" s="992"/>
      <c r="Q100" s="992"/>
      <c r="R100" s="992"/>
      <c r="S100" s="992"/>
      <c r="T100" s="992"/>
      <c r="U100" s="992"/>
      <c r="V100" s="992"/>
      <c r="W100" s="992"/>
      <c r="X100" s="992"/>
      <c r="Y100" s="992"/>
      <c r="Z100" s="996"/>
      <c r="AV100" s="1636">
        <v>0</v>
      </c>
    </row>
    <row customHeight="1" ht="15">
      <c r="A101" s="2371"/>
      <c r="D101" s="1633"/>
      <c r="E101" s="971"/>
      <c r="F101" s="972" t="s">
        <v>666</v>
      </c>
      <c r="G101" s="572"/>
      <c r="H101" s="573"/>
      <c r="I101" s="573"/>
      <c r="J101" s="2665"/>
      <c r="K101" s="2666"/>
      <c r="L101" s="2667"/>
      <c r="M101" s="2668"/>
      <c r="N101" s="2669"/>
      <c r="O101" s="2670"/>
      <c r="P101" s="2671"/>
      <c r="Q101" s="2672"/>
      <c r="R101" s="2673"/>
      <c r="S101" s="2674"/>
      <c r="T101" s="2675"/>
      <c r="U101" s="2676"/>
      <c r="V101" s="2677"/>
      <c r="W101" s="2678"/>
      <c r="X101" s="2679"/>
      <c r="Y101" s="2680"/>
      <c r="Z101" s="1004" t="s">
        <v>667</v>
      </c>
      <c r="AA101" s="543"/>
      <c r="AV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636</v>
      </c>
      <c r="H102" s="557"/>
      <c r="I102" s="557"/>
      <c r="J102" s="557"/>
      <c r="K102" s="557"/>
      <c r="L102" s="557"/>
      <c r="M102" s="557"/>
      <c r="N102" s="557"/>
      <c r="O102" s="557"/>
      <c r="P102" s="557"/>
      <c r="Q102" s="557"/>
      <c r="R102" s="557"/>
      <c r="S102" s="557"/>
      <c r="T102" s="557"/>
      <c r="U102" s="557"/>
      <c r="V102" s="557"/>
      <c r="W102" s="557"/>
      <c r="X102" s="557"/>
      <c r="Y102" s="557"/>
      <c r="Z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AA102" s="543"/>
      <c r="AB102" s="1636"/>
      <c r="AC102" s="1636"/>
      <c r="AH102" s="1636"/>
      <c r="AK102" s="544"/>
      <c r="AQ102" s="1632"/>
      <c r="AR102" s="1632"/>
      <c r="AS102" s="1632"/>
      <c r="AT102" s="1632"/>
      <c r="AU102" s="1632"/>
      <c r="AV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663</v>
      </c>
      <c r="H103" s="577"/>
      <c r="I103" s="577"/>
      <c r="J103" s="577"/>
      <c r="K103" s="577"/>
      <c r="L103" s="577"/>
      <c r="M103" s="577"/>
      <c r="N103" s="577"/>
      <c r="O103" s="577"/>
      <c r="P103" s="577"/>
      <c r="Q103" s="577"/>
      <c r="R103" s="577"/>
      <c r="S103" s="577"/>
      <c r="T103" s="577"/>
      <c r="U103" s="577"/>
      <c r="V103" s="577"/>
      <c r="W103" s="577"/>
      <c r="X103" s="577"/>
      <c r="Y103" s="577"/>
      <c r="Z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AA103" s="543"/>
      <c r="AB103" s="1636"/>
      <c r="AC103" s="1636"/>
      <c r="AH103" s="1636"/>
      <c r="AK103" s="544"/>
      <c r="AQ103" s="1632"/>
      <c r="AR103" s="1632"/>
      <c r="AS103" s="1632"/>
      <c r="AT103" s="1632"/>
      <c r="AU103" s="1632"/>
      <c r="AV103" s="1160">
        <v>0</v>
      </c>
    </row>
    <row s="1366" customFormat="1" customHeight="1" ht="18.75">
      <c r="A104" s="2371"/>
      <c r="C104" s="1636" t="s">
        <v>668</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663</v>
      </c>
      <c r="H104" s="545"/>
      <c r="I104" s="545"/>
      <c r="J104" s="545"/>
      <c r="K104" s="545"/>
      <c r="L104" s="545"/>
      <c r="M104" s="545"/>
      <c r="N104" s="545"/>
      <c r="O104" s="545"/>
      <c r="P104" s="545"/>
      <c r="Q104" s="545"/>
      <c r="R104" s="545"/>
      <c r="S104" s="545"/>
      <c r="T104" s="545"/>
      <c r="U104" s="545"/>
      <c r="V104" s="545"/>
      <c r="W104" s="545"/>
      <c r="X104" s="545"/>
      <c r="Y104" s="545"/>
      <c r="Z104" s="289" t="str">
        <f>FHD_NOTE_P_64</f>
        <v>Информация указывается только едиными теплоснабжающими организациями.</v>
      </c>
      <c r="AA104" s="543"/>
      <c r="AB104" s="1636"/>
      <c r="AC104" s="1636"/>
      <c r="AH104" s="1636"/>
      <c r="AK104" s="544"/>
      <c r="AQ104" s="1632"/>
      <c r="AR104" s="1632"/>
      <c r="AS104" s="1632"/>
      <c r="AT104" s="1632"/>
      <c r="AU104" s="1632"/>
      <c r="AV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663</v>
      </c>
      <c r="H105" s="577"/>
      <c r="I105" s="577"/>
      <c r="J105" s="577"/>
      <c r="K105" s="577"/>
      <c r="L105" s="577"/>
      <c r="M105" s="577"/>
      <c r="N105" s="577"/>
      <c r="O105" s="577"/>
      <c r="P105" s="577"/>
      <c r="Q105" s="577"/>
      <c r="R105" s="577"/>
      <c r="S105" s="577"/>
      <c r="T105" s="577"/>
      <c r="U105" s="577"/>
      <c r="V105" s="577"/>
      <c r="W105" s="577"/>
      <c r="X105" s="577"/>
      <c r="Y105" s="577"/>
      <c r="Z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AA105" s="543"/>
      <c r="AB105" s="1636"/>
      <c r="AC105" s="1636"/>
      <c r="AH105" s="1636"/>
      <c r="AK105" s="544"/>
      <c r="AQ105" s="1632"/>
      <c r="AR105" s="1632"/>
      <c r="AS105" s="1632"/>
      <c r="AT105" s="1632"/>
      <c r="AU105" s="1632"/>
      <c r="AV105" s="1160">
        <v>0</v>
      </c>
    </row>
    <row s="1366" customFormat="1" customHeight="1" ht="18.75">
      <c r="A106" s="2371"/>
      <c r="C106" s="1636"/>
      <c r="D106" s="1638"/>
      <c r="E106" s="546" t="str">
        <f>FHD_NUM_P_66</f>
        <v>10.1</v>
      </c>
      <c r="F106" s="1524" t="str">
        <f>FHD_P_66</f>
        <v>По приборам учёта </v>
      </c>
      <c r="G106" s="1877" t="s">
        <v>663</v>
      </c>
      <c r="H106" s="577"/>
      <c r="I106" s="577"/>
      <c r="J106" s="577"/>
      <c r="K106" s="577"/>
      <c r="L106" s="577"/>
      <c r="M106" s="577"/>
      <c r="N106" s="577"/>
      <c r="O106" s="577"/>
      <c r="P106" s="577"/>
      <c r="Q106" s="577"/>
      <c r="R106" s="577"/>
      <c r="S106" s="577"/>
      <c r="T106" s="577"/>
      <c r="U106" s="577"/>
      <c r="V106" s="577"/>
      <c r="W106" s="577"/>
      <c r="X106" s="577"/>
      <c r="Y106" s="577"/>
      <c r="Z106" s="289" t="str">
        <f>FHD_NOTE_P_66</f>
        <v/>
      </c>
      <c r="AA106" s="543"/>
      <c r="AB106" s="1636"/>
      <c r="AC106" s="1636"/>
      <c r="AH106" s="1636"/>
      <c r="AK106" s="544"/>
      <c r="AQ106" s="1632"/>
      <c r="AR106" s="1632"/>
      <c r="AS106" s="1632"/>
      <c r="AT106" s="1632"/>
      <c r="AU106" s="1632"/>
      <c r="AV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663</v>
      </c>
      <c r="H107" s="577"/>
      <c r="I107" s="577"/>
      <c r="J107" s="577"/>
      <c r="K107" s="577"/>
      <c r="L107" s="577"/>
      <c r="M107" s="577"/>
      <c r="N107" s="577"/>
      <c r="O107" s="577"/>
      <c r="P107" s="577"/>
      <c r="Q107" s="577"/>
      <c r="R107" s="577"/>
      <c r="S107" s="577"/>
      <c r="T107" s="577"/>
      <c r="U107" s="577"/>
      <c r="V107" s="577"/>
      <c r="W107" s="577"/>
      <c r="X107" s="577"/>
      <c r="Y107" s="577"/>
      <c r="Z107" s="289" t="str">
        <f>FHD_NOTE_P_67</f>
        <v/>
      </c>
      <c r="AA107" s="543"/>
      <c r="AB107" s="1636"/>
      <c r="AC107" s="1636"/>
      <c r="AH107" s="1636"/>
      <c r="AK107" s="544"/>
      <c r="AQ107" s="1632"/>
      <c r="AR107" s="1632"/>
      <c r="AS107" s="1632"/>
      <c r="AT107" s="1632"/>
      <c r="AU107" s="1632"/>
      <c r="AV107" s="1160">
        <v>0</v>
      </c>
    </row>
    <row s="1366" customFormat="1" customHeight="1" ht="18.75">
      <c r="A108" s="2371"/>
      <c r="C108" s="1636"/>
      <c r="D108" s="1638"/>
      <c r="E108" s="546" t="str">
        <f>FHD_NUM_P_68</f>
        <v>10.2</v>
      </c>
      <c r="F108" s="1524" t="str">
        <f>FHD_P_68</f>
        <v>Расчётным путём</v>
      </c>
      <c r="G108" s="1877" t="s">
        <v>663</v>
      </c>
      <c r="H108" s="577"/>
      <c r="I108" s="577"/>
      <c r="J108" s="577"/>
      <c r="K108" s="577"/>
      <c r="L108" s="577"/>
      <c r="M108" s="577"/>
      <c r="N108" s="577"/>
      <c r="O108" s="577"/>
      <c r="P108" s="577"/>
      <c r="Q108" s="577"/>
      <c r="R108" s="577"/>
      <c r="S108" s="577"/>
      <c r="T108" s="577"/>
      <c r="U108" s="577"/>
      <c r="V108" s="577"/>
      <c r="W108" s="577"/>
      <c r="X108" s="577"/>
      <c r="Y108" s="577"/>
      <c r="Z108" s="289" t="str">
        <f>FHD_NOTE_P_68</f>
        <v/>
      </c>
      <c r="AA108" s="543"/>
      <c r="AB108" s="1636"/>
      <c r="AC108" s="1636"/>
      <c r="AH108" s="1636"/>
      <c r="AK108" s="544"/>
      <c r="AQ108" s="1632"/>
      <c r="AR108" s="1632"/>
      <c r="AS108" s="1632"/>
      <c r="AT108" s="1632"/>
      <c r="AU108" s="1632"/>
      <c r="AV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663</v>
      </c>
      <c r="H109" s="577"/>
      <c r="I109" s="577"/>
      <c r="J109" s="577"/>
      <c r="K109" s="577"/>
      <c r="L109" s="577"/>
      <c r="M109" s="577"/>
      <c r="N109" s="577"/>
      <c r="O109" s="577"/>
      <c r="P109" s="577"/>
      <c r="Q109" s="577"/>
      <c r="R109" s="577"/>
      <c r="S109" s="577"/>
      <c r="T109" s="577"/>
      <c r="U109" s="577"/>
      <c r="V109" s="577"/>
      <c r="W109" s="577"/>
      <c r="X109" s="577"/>
      <c r="Y109" s="577"/>
      <c r="Z109" s="289" t="str">
        <f>FHD_NOTE_P_69</f>
        <v/>
      </c>
      <c r="AA109" s="543"/>
      <c r="AB109" s="1636"/>
      <c r="AC109" s="1636"/>
      <c r="AH109" s="1636"/>
      <c r="AK109" s="544"/>
      <c r="AQ109" s="1632"/>
      <c r="AR109" s="1632"/>
      <c r="AS109" s="1632"/>
      <c r="AT109" s="1632"/>
      <c r="AU109" s="1632"/>
      <c r="AV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669</v>
      </c>
      <c r="H110" s="557"/>
      <c r="I110" s="557"/>
      <c r="J110" s="557"/>
      <c r="K110" s="557"/>
      <c r="L110" s="557"/>
      <c r="M110" s="557"/>
      <c r="N110" s="557"/>
      <c r="O110" s="557"/>
      <c r="P110" s="557"/>
      <c r="Q110" s="557"/>
      <c r="R110" s="557"/>
      <c r="S110" s="557"/>
      <c r="T110" s="557"/>
      <c r="U110" s="557"/>
      <c r="V110" s="557"/>
      <c r="W110" s="557"/>
      <c r="X110" s="557"/>
      <c r="Y110" s="557"/>
      <c r="Z110" s="289" t="str">
        <f>FHD_NOTE_P_70</f>
        <v/>
      </c>
      <c r="AA110" s="543"/>
      <c r="AB110" s="1636"/>
      <c r="AC110" s="1636"/>
      <c r="AH110" s="1636"/>
      <c r="AK110" s="544"/>
      <c r="AQ110" s="1632"/>
      <c r="AR110" s="1632"/>
      <c r="AS110" s="1632"/>
      <c r="AT110" s="1632"/>
      <c r="AU110" s="1632"/>
      <c r="AV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669</v>
      </c>
      <c r="H111" s="557"/>
      <c r="I111" s="557"/>
      <c r="J111" s="557"/>
      <c r="K111" s="557"/>
      <c r="L111" s="557"/>
      <c r="M111" s="557"/>
      <c r="N111" s="557"/>
      <c r="O111" s="557"/>
      <c r="P111" s="557"/>
      <c r="Q111" s="557"/>
      <c r="R111" s="557"/>
      <c r="S111" s="557"/>
      <c r="T111" s="557"/>
      <c r="U111" s="557"/>
      <c r="V111" s="557"/>
      <c r="W111" s="557"/>
      <c r="X111" s="557"/>
      <c r="Y111" s="557"/>
      <c r="Z111" s="289" t="str">
        <f>FHD_NOTE_P_71</f>
        <v/>
      </c>
      <c r="AA111" s="543"/>
      <c r="AB111" s="1636"/>
      <c r="AC111" s="1636"/>
      <c r="AH111" s="1636"/>
      <c r="AK111" s="544"/>
      <c r="AQ111" s="1632"/>
      <c r="AR111" s="1632"/>
      <c r="AS111" s="1632"/>
      <c r="AT111" s="1632"/>
      <c r="AU111" s="1632"/>
      <c r="AV111" s="1160">
        <v>0</v>
      </c>
    </row>
    <row customHeight="1" ht="19.95">
      <c r="D112" s="1638"/>
      <c r="E112" s="546" t="str">
        <f>FHD_NUM_P_72</f>
        <v>13</v>
      </c>
      <c r="F112" s="1880" t="str">
        <f>FHD_P_72</f>
        <v>Среднесписочная численность основного производственного персонала</v>
      </c>
      <c r="G112" s="1876" t="s">
        <v>670</v>
      </c>
      <c r="H112" s="577"/>
      <c r="I112" s="577"/>
      <c r="J112" s="577"/>
      <c r="K112" s="577"/>
      <c r="L112" s="577"/>
      <c r="M112" s="577"/>
      <c r="N112" s="577"/>
      <c r="O112" s="577"/>
      <c r="P112" s="577"/>
      <c r="Q112" s="577"/>
      <c r="R112" s="577"/>
      <c r="S112" s="577"/>
      <c r="T112" s="577"/>
      <c r="U112" s="577"/>
      <c r="V112" s="577"/>
      <c r="W112" s="577"/>
      <c r="X112" s="577"/>
      <c r="Y112" s="577"/>
      <c r="Z112" s="289" t="str">
        <f>FHD_NOTE_P_72</f>
        <v/>
      </c>
      <c r="AA112" s="543"/>
      <c r="AV112" s="1631">
        <v>19</v>
      </c>
    </row>
    <row customHeight="1" ht="18.75">
      <c r="A113" s="989" t="s">
        <v>671</v>
      </c>
      <c r="D113" s="1638"/>
      <c r="E113" s="546" t="str">
        <f>FHD_NUM_P_73</f>
        <v>14</v>
      </c>
      <c r="F113" s="1880" t="str">
        <f>FHD_P_73</f>
        <v>Среднесписочная численность административно-управленческого персонала</v>
      </c>
      <c r="G113" s="970" t="s">
        <v>670</v>
      </c>
      <c r="H113" s="968"/>
      <c r="I113" s="968"/>
      <c r="J113" s="968"/>
      <c r="K113" s="968"/>
      <c r="L113" s="968"/>
      <c r="M113" s="968"/>
      <c r="N113" s="968"/>
      <c r="O113" s="968"/>
      <c r="P113" s="968"/>
      <c r="Q113" s="968"/>
      <c r="R113" s="968"/>
      <c r="S113" s="968"/>
      <c r="T113" s="968"/>
      <c r="U113" s="968"/>
      <c r="V113" s="968"/>
      <c r="W113" s="968"/>
      <c r="X113" s="968"/>
      <c r="Y113" s="968"/>
      <c r="Z113" s="289" t="str">
        <f>FHD_NOTE_P_73</f>
        <v/>
      </c>
      <c r="AA113" s="543"/>
      <c r="AV113" s="1631">
        <v>0</v>
      </c>
    </row>
    <row customHeight="1" ht="33.75" hidden="1">
      <c r="A114" s="989" t="s">
        <v>672</v>
      </c>
      <c r="D114" s="1638"/>
      <c r="E114" s="546" t="str">
        <f>FHD_NUM_P_74</f>
        <v/>
      </c>
      <c r="F114" s="1880" t="str">
        <f>FHD_P_74</f>
        <v/>
      </c>
      <c r="G114" s="1876" t="s">
        <v>673</v>
      </c>
      <c r="H114" s="577"/>
      <c r="I114" s="577"/>
      <c r="J114" s="577"/>
      <c r="K114" s="577"/>
      <c r="L114" s="577"/>
      <c r="M114" s="577"/>
      <c r="N114" s="577"/>
      <c r="O114" s="577"/>
      <c r="P114" s="577"/>
      <c r="Q114" s="577"/>
      <c r="R114" s="577"/>
      <c r="S114" s="577"/>
      <c r="T114" s="577"/>
      <c r="U114" s="577"/>
      <c r="V114" s="577"/>
      <c r="W114" s="577"/>
      <c r="X114" s="577"/>
      <c r="Y114" s="577"/>
      <c r="Z114" s="289" t="str">
        <f>FHD_NOTE_P_74</f>
        <v/>
      </c>
      <c r="AA114" s="543"/>
      <c r="AV114" s="1631">
        <v>0</v>
      </c>
    </row>
    <row s="1635" customFormat="1" customHeight="1" ht="18.75" hidden="1">
      <c r="A115" s="2373" t="s">
        <v>674</v>
      </c>
      <c r="B115" s="910"/>
      <c r="C115" s="735"/>
      <c r="D115" s="733"/>
      <c r="E115" s="546" t="str">
        <f>FHD_NUM_P_75</f>
        <v/>
      </c>
      <c r="F115" s="1880" t="str">
        <f>FHD_P_75</f>
        <v/>
      </c>
      <c r="G115" s="1876" t="s">
        <v>638</v>
      </c>
      <c r="H115" s="557"/>
      <c r="I115" s="557"/>
      <c r="J115" s="557"/>
      <c r="K115" s="557"/>
      <c r="L115" s="557"/>
      <c r="M115" s="557"/>
      <c r="N115" s="557"/>
      <c r="O115" s="557"/>
      <c r="P115" s="557"/>
      <c r="Q115" s="557"/>
      <c r="R115" s="557"/>
      <c r="S115" s="557"/>
      <c r="T115" s="557"/>
      <c r="U115" s="557"/>
      <c r="V115" s="557"/>
      <c r="W115" s="557"/>
      <c r="X115" s="557"/>
      <c r="Y115" s="557"/>
      <c r="Z115" s="289" t="str">
        <f>FHD_NOTE_P_75</f>
        <v/>
      </c>
      <c r="AA115" s="734"/>
      <c r="AB115" s="735"/>
      <c r="AC115" s="735"/>
      <c r="AD115" s="910"/>
      <c r="AE115" s="910"/>
      <c r="AF115" s="910"/>
      <c r="AG115" s="910"/>
      <c r="AH115" s="735"/>
      <c r="AI115" s="910"/>
      <c r="AJ115" s="910"/>
      <c r="AK115" s="736"/>
      <c r="AL115" s="910"/>
      <c r="AM115" s="910"/>
      <c r="AN115" s="910"/>
      <c r="AO115" s="910"/>
      <c r="AP115" s="910"/>
      <c r="AQ115" s="737"/>
      <c r="AR115" s="737"/>
      <c r="AS115" s="737"/>
      <c r="AT115" s="737"/>
      <c r="AU115" s="737"/>
      <c r="AV115" s="739">
        <v>0</v>
      </c>
    </row>
    <row s="1635" customFormat="1" customHeight="1" ht="18.75" hidden="1">
      <c r="A116" s="2373"/>
      <c r="B116" s="910"/>
      <c r="C116" s="735"/>
      <c r="D116" s="733"/>
      <c r="E116" s="546" t="str">
        <f>FHD_NUM_P_76</f>
        <v/>
      </c>
      <c r="F116" s="1880" t="str">
        <f>FHD_P_76</f>
        <v/>
      </c>
      <c r="G116" s="1876" t="s">
        <v>638</v>
      </c>
      <c r="H116" s="557"/>
      <c r="I116" s="557"/>
      <c r="J116" s="557"/>
      <c r="K116" s="557"/>
      <c r="L116" s="557"/>
      <c r="M116" s="557"/>
      <c r="N116" s="557"/>
      <c r="O116" s="557"/>
      <c r="P116" s="557"/>
      <c r="Q116" s="557"/>
      <c r="R116" s="557"/>
      <c r="S116" s="557"/>
      <c r="T116" s="557"/>
      <c r="U116" s="557"/>
      <c r="V116" s="557"/>
      <c r="W116" s="557"/>
      <c r="X116" s="557"/>
      <c r="Y116" s="557"/>
      <c r="Z116" s="289" t="str">
        <f>FHD_NOTE_P_76</f>
        <v/>
      </c>
      <c r="AA116" s="734"/>
      <c r="AB116" s="735"/>
      <c r="AC116" s="735"/>
      <c r="AD116" s="910"/>
      <c r="AE116" s="910"/>
      <c r="AF116" s="910"/>
      <c r="AG116" s="910"/>
      <c r="AH116" s="735"/>
      <c r="AI116" s="910"/>
      <c r="AJ116" s="910"/>
      <c r="AK116" s="736"/>
      <c r="AL116" s="910"/>
      <c r="AM116" s="910"/>
      <c r="AN116" s="910"/>
      <c r="AO116" s="910"/>
      <c r="AP116" s="910"/>
      <c r="AQ116" s="737"/>
      <c r="AR116" s="737"/>
      <c r="AS116" s="737"/>
      <c r="AT116" s="737"/>
      <c r="AU116" s="737"/>
      <c r="AV116" s="739">
        <v>0</v>
      </c>
    </row>
    <row s="1635" customFormat="1" customHeight="1" ht="18.75" hidden="1">
      <c r="A117" s="2373"/>
      <c r="B117" s="910"/>
      <c r="C117" s="735"/>
      <c r="D117" s="733"/>
      <c r="E117" s="546" t="str">
        <f>FHD_NUM_P_77</f>
        <v/>
      </c>
      <c r="F117" s="1880" t="str">
        <f>FHD_P_77</f>
        <v/>
      </c>
      <c r="G117" s="1876" t="s">
        <v>638</v>
      </c>
      <c r="H117" s="557"/>
      <c r="I117" s="557"/>
      <c r="J117" s="557"/>
      <c r="K117" s="557"/>
      <c r="L117" s="557"/>
      <c r="M117" s="557"/>
      <c r="N117" s="557"/>
      <c r="O117" s="557"/>
      <c r="P117" s="557"/>
      <c r="Q117" s="557"/>
      <c r="R117" s="557"/>
      <c r="S117" s="557"/>
      <c r="T117" s="557"/>
      <c r="U117" s="557"/>
      <c r="V117" s="557"/>
      <c r="W117" s="557"/>
      <c r="X117" s="557"/>
      <c r="Y117" s="557"/>
      <c r="Z117" s="289" t="str">
        <f>FHD_NOTE_P_77</f>
        <v/>
      </c>
      <c r="AA117" s="734"/>
      <c r="AB117" s="735"/>
      <c r="AC117" s="735"/>
      <c r="AD117" s="910"/>
      <c r="AE117" s="910"/>
      <c r="AF117" s="910"/>
      <c r="AG117" s="910"/>
      <c r="AH117" s="735"/>
      <c r="AI117" s="910"/>
      <c r="AJ117" s="910"/>
      <c r="AK117" s="736"/>
      <c r="AL117" s="910"/>
      <c r="AM117" s="910"/>
      <c r="AN117" s="910"/>
      <c r="AO117" s="910"/>
      <c r="AP117" s="910"/>
      <c r="AQ117" s="737"/>
      <c r="AR117" s="737"/>
      <c r="AS117" s="737"/>
      <c r="AT117" s="737"/>
      <c r="AU117" s="737"/>
      <c r="AV117" s="739">
        <v>0</v>
      </c>
    </row>
    <row s="1642" customFormat="1" customHeight="1" ht="0.75" hidden="1">
      <c r="A118" s="2373"/>
      <c r="D118" s="548"/>
      <c r="E118" s="1013" t="str">
        <f>E117&amp;".0"</f>
        <v>.0</v>
      </c>
      <c r="F118" s="997"/>
      <c r="G118" s="1651"/>
      <c r="H118" s="992"/>
      <c r="I118" s="992"/>
      <c r="J118" s="992"/>
      <c r="K118" s="992"/>
      <c r="L118" s="992"/>
      <c r="M118" s="992"/>
      <c r="N118" s="992"/>
      <c r="O118" s="992"/>
      <c r="P118" s="992"/>
      <c r="Q118" s="992"/>
      <c r="R118" s="992"/>
      <c r="S118" s="992"/>
      <c r="T118" s="992"/>
      <c r="U118" s="992"/>
      <c r="V118" s="992"/>
      <c r="W118" s="992"/>
      <c r="X118" s="992"/>
      <c r="Y118" s="992"/>
      <c r="Z118" s="996"/>
      <c r="AV118" s="1636">
        <v>0</v>
      </c>
    </row>
    <row s="1635" customFormat="1" customHeight="1" ht="15" hidden="1">
      <c r="A119" s="2373"/>
      <c r="B119" s="910"/>
      <c r="C119" s="735"/>
      <c r="D119" s="746"/>
      <c r="E119" s="973"/>
      <c r="F119" s="974" t="s">
        <v>675</v>
      </c>
      <c r="G119" s="747"/>
      <c r="H119" s="748"/>
      <c r="I119" s="748"/>
      <c r="J119" s="2681"/>
      <c r="K119" s="2682"/>
      <c r="L119" s="2683"/>
      <c r="M119" s="2684"/>
      <c r="N119" s="2685"/>
      <c r="O119" s="2686"/>
      <c r="P119" s="2687"/>
      <c r="Q119" s="2688"/>
      <c r="R119" s="2689"/>
      <c r="S119" s="2690"/>
      <c r="T119" s="2691"/>
      <c r="U119" s="2692"/>
      <c r="V119" s="2693"/>
      <c r="W119" s="2694"/>
      <c r="X119" s="2695"/>
      <c r="Y119" s="2696"/>
      <c r="Z119" s="1003" t="s">
        <v>676</v>
      </c>
      <c r="AA119" s="734"/>
      <c r="AB119" s="735"/>
      <c r="AC119" s="735"/>
      <c r="AD119" s="910"/>
      <c r="AE119" s="910"/>
      <c r="AF119" s="910"/>
      <c r="AG119" s="910"/>
      <c r="AH119" s="735"/>
      <c r="AI119" s="910"/>
      <c r="AJ119" s="910"/>
      <c r="AK119" s="736"/>
      <c r="AL119" s="910"/>
      <c r="AM119" s="910"/>
      <c r="AN119" s="910"/>
      <c r="AO119" s="910"/>
      <c r="AP119" s="910"/>
      <c r="AQ119" s="737"/>
      <c r="AR119" s="737"/>
      <c r="AS119" s="737"/>
      <c r="AT119" s="737"/>
      <c r="AU119" s="737"/>
      <c r="AV119" s="739">
        <v>0</v>
      </c>
    </row>
    <row customHeight="1" ht="22.5">
      <c r="A120" s="2371" t="s">
        <v>677</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640</v>
      </c>
      <c r="H120" s="577"/>
      <c r="I120" s="577"/>
      <c r="J120" s="577"/>
      <c r="K120" s="577"/>
      <c r="L120" s="577"/>
      <c r="M120" s="577"/>
      <c r="N120" s="577"/>
      <c r="O120" s="577"/>
      <c r="P120" s="577"/>
      <c r="Q120" s="577"/>
      <c r="R120" s="577"/>
      <c r="S120" s="577"/>
      <c r="T120" s="577"/>
      <c r="U120" s="577"/>
      <c r="V120" s="577"/>
      <c r="W120" s="577"/>
      <c r="X120" s="577"/>
      <c r="Y120" s="577"/>
      <c r="Z120" s="289" t="str">
        <f>FHD_NOTE_P_78</f>
        <v/>
      </c>
      <c r="AA120" s="543"/>
      <c r="AV120" s="1631">
        <v>0</v>
      </c>
    </row>
    <row s="1642" customFormat="1" customHeight="1" ht="0.75">
      <c r="A121" s="2371"/>
      <c r="D121" s="548"/>
      <c r="E121" s="1013" t="str">
        <f>E120&amp;".0"</f>
        <v>15.0</v>
      </c>
      <c r="F121" s="997"/>
      <c r="G121" s="1651"/>
      <c r="H121" s="992"/>
      <c r="I121" s="992"/>
      <c r="J121" s="992"/>
      <c r="K121" s="992"/>
      <c r="L121" s="992"/>
      <c r="M121" s="992"/>
      <c r="N121" s="992"/>
      <c r="O121" s="992"/>
      <c r="P121" s="992"/>
      <c r="Q121" s="992"/>
      <c r="R121" s="992"/>
      <c r="S121" s="992"/>
      <c r="T121" s="992"/>
      <c r="U121" s="992"/>
      <c r="V121" s="992"/>
      <c r="W121" s="992"/>
      <c r="X121" s="992"/>
      <c r="Y121" s="992"/>
      <c r="Z121" s="996"/>
      <c r="AV121" s="1636">
        <v>0</v>
      </c>
    </row>
    <row customHeight="1" ht="15">
      <c r="A122" s="2371"/>
      <c r="D122" s="1633"/>
      <c r="E122" s="570"/>
      <c r="F122" s="1168" t="s">
        <v>666</v>
      </c>
      <c r="G122" s="572"/>
      <c r="H122" s="573"/>
      <c r="I122" s="573"/>
      <c r="J122" s="2697"/>
      <c r="K122" s="2698"/>
      <c r="L122" s="2699"/>
      <c r="M122" s="2700"/>
      <c r="N122" s="2701"/>
      <c r="O122" s="2702"/>
      <c r="P122" s="2703"/>
      <c r="Q122" s="2704"/>
      <c r="R122" s="2705"/>
      <c r="S122" s="2706"/>
      <c r="T122" s="2707"/>
      <c r="U122" s="2708"/>
      <c r="V122" s="2709"/>
      <c r="W122" s="2710"/>
      <c r="X122" s="2711"/>
      <c r="Y122" s="2712"/>
      <c r="Z122" s="1004" t="s">
        <v>678</v>
      </c>
      <c r="AA122" s="543"/>
      <c r="AV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642</v>
      </c>
      <c r="H123" s="577"/>
      <c r="I123" s="577"/>
      <c r="J123" s="577"/>
      <c r="K123" s="577"/>
      <c r="L123" s="577"/>
      <c r="M123" s="577"/>
      <c r="N123" s="577"/>
      <c r="O123" s="577"/>
      <c r="P123" s="577"/>
      <c r="Q123" s="577"/>
      <c r="R123" s="577"/>
      <c r="S123" s="577"/>
      <c r="T123" s="577"/>
      <c r="U123" s="577"/>
      <c r="V123" s="577"/>
      <c r="W123" s="577"/>
      <c r="X123" s="577"/>
      <c r="Y123" s="577"/>
      <c r="Z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AA123" s="543"/>
      <c r="AV123" s="1631">
        <v>0</v>
      </c>
    </row>
    <row s="1642" customFormat="1" customHeight="1" ht="0.75">
      <c r="A124" s="2371"/>
      <c r="D124" s="548"/>
      <c r="E124" s="1013" t="str">
        <f>E123&amp;".0"</f>
        <v>16.0</v>
      </c>
      <c r="F124" s="998"/>
      <c r="G124" s="1651"/>
      <c r="H124" s="992"/>
      <c r="I124" s="992"/>
      <c r="J124" s="992"/>
      <c r="K124" s="992"/>
      <c r="L124" s="992"/>
      <c r="M124" s="992"/>
      <c r="N124" s="992"/>
      <c r="O124" s="992"/>
      <c r="P124" s="992"/>
      <c r="Q124" s="992"/>
      <c r="R124" s="992"/>
      <c r="S124" s="992"/>
      <c r="T124" s="992"/>
      <c r="U124" s="992"/>
      <c r="V124" s="992"/>
      <c r="W124" s="992"/>
      <c r="X124" s="992"/>
      <c r="Y124" s="992"/>
      <c r="Z124" s="996"/>
      <c r="AV124" s="1636">
        <v>0</v>
      </c>
    </row>
    <row customHeight="1" ht="15">
      <c r="A125" s="2371"/>
      <c r="D125" s="1633"/>
      <c r="E125" s="570"/>
      <c r="F125" s="1168" t="s">
        <v>666</v>
      </c>
      <c r="G125" s="572"/>
      <c r="H125" s="573"/>
      <c r="I125" s="573"/>
      <c r="J125" s="2713"/>
      <c r="K125" s="2714"/>
      <c r="L125" s="2715"/>
      <c r="M125" s="2716"/>
      <c r="N125" s="2717"/>
      <c r="O125" s="2718"/>
      <c r="P125" s="2719"/>
      <c r="Q125" s="2720"/>
      <c r="R125" s="2721"/>
      <c r="S125" s="2722"/>
      <c r="T125" s="2723"/>
      <c r="U125" s="2724"/>
      <c r="V125" s="2725"/>
      <c r="W125" s="2726"/>
      <c r="X125" s="2727"/>
      <c r="Y125" s="2728"/>
      <c r="Z125" s="1004" t="s">
        <v>679</v>
      </c>
      <c r="AA125" s="543"/>
      <c r="AV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680</v>
      </c>
      <c r="H126" s="557"/>
      <c r="I126" s="557"/>
      <c r="J126" s="557"/>
      <c r="K126" s="557"/>
      <c r="L126" s="557"/>
      <c r="M126" s="557"/>
      <c r="N126" s="557"/>
      <c r="O126" s="557"/>
      <c r="P126" s="557"/>
      <c r="Q126" s="557"/>
      <c r="R126" s="557"/>
      <c r="S126" s="557"/>
      <c r="T126" s="557"/>
      <c r="U126" s="557"/>
      <c r="V126" s="557"/>
      <c r="W126" s="557"/>
      <c r="X126" s="557"/>
      <c r="Y126" s="557"/>
      <c r="Z126" s="289" t="str">
        <f>FHD_NOTE_P_80</f>
        <v>Регулируемыми организациями указывается информация с по договорам, заключенным в рамках осуществления регулируемой деятельности.</v>
      </c>
      <c r="AA126" s="543"/>
      <c r="AV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681</v>
      </c>
      <c r="H127" s="557"/>
      <c r="I127" s="557"/>
      <c r="J127" s="557"/>
      <c r="K127" s="557"/>
      <c r="L127" s="557"/>
      <c r="M127" s="557"/>
      <c r="N127" s="557"/>
      <c r="O127" s="557"/>
      <c r="P127" s="557"/>
      <c r="Q127" s="557"/>
      <c r="R127" s="557"/>
      <c r="S127" s="557"/>
      <c r="T127" s="557"/>
      <c r="U127" s="557"/>
      <c r="V127" s="557"/>
      <c r="W127" s="557"/>
      <c r="X127" s="557"/>
      <c r="Y127" s="557"/>
      <c r="Z127" s="289" t="str">
        <f>FHD_NOTE_P_81</f>
        <v>Регулируемыми организациями указывается информация с по договорам, заключенным в рамках осуществления регулируемой деятельности.</v>
      </c>
      <c r="AA127" s="543"/>
      <c r="AV127" s="1631">
        <v>0</v>
      </c>
    </row>
    <row customHeight="1" ht="18.75">
      <c r="A128" s="2371"/>
      <c r="C128" s="1636" t="s">
        <v>668</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386</v>
      </c>
      <c r="H128" s="401"/>
      <c r="I128" s="401"/>
      <c r="J128" s="818"/>
      <c r="K128" s="818"/>
      <c r="L128" s="818"/>
      <c r="M128" s="818"/>
      <c r="N128" s="818"/>
      <c r="O128" s="818"/>
      <c r="P128" s="818"/>
      <c r="Q128" s="818"/>
      <c r="R128" s="818"/>
      <c r="S128" s="818"/>
      <c r="T128" s="818"/>
      <c r="U128" s="818"/>
      <c r="V128" s="818"/>
      <c r="W128" s="818"/>
      <c r="X128" s="818"/>
      <c r="Y128" s="818"/>
      <c r="Z128" s="289" t="str">
        <f>FHD_NOTE_P_82</f>
        <v>Указывается ссылка на документ, предварительно загруженный в хранилище файлов ФГИС ЕИАС.</v>
      </c>
      <c r="AA128" s="543"/>
      <c r="AV128" s="1631">
        <v>0</v>
      </c>
    </row>
    <row customHeight="1" ht="18.75">
      <c r="A129" s="2371"/>
      <c r="C129" s="1636" t="s">
        <v>668</v>
      </c>
      <c r="D129" s="1638"/>
      <c r="E129" s="546" t="str">
        <f>FHD_NUM_P_83</f>
        <v>19.1</v>
      </c>
      <c r="F129" s="1524" t="str">
        <f>FHD_P_83</f>
        <v>Информация о показателях физического износа объектов теплоснабжения</v>
      </c>
      <c r="G129" s="1878" t="s">
        <v>386</v>
      </c>
      <c r="H129" s="401"/>
      <c r="I129" s="401"/>
      <c r="J129" s="818"/>
      <c r="K129" s="818"/>
      <c r="L129" s="818"/>
      <c r="M129" s="818"/>
      <c r="N129" s="818"/>
      <c r="O129" s="818"/>
      <c r="P129" s="818"/>
      <c r="Q129" s="818"/>
      <c r="R129" s="818"/>
      <c r="S129" s="818"/>
      <c r="T129" s="818"/>
      <c r="U129" s="818"/>
      <c r="V129" s="818"/>
      <c r="W129" s="818"/>
      <c r="X129" s="818"/>
      <c r="Y129" s="818"/>
      <c r="Z129" s="289" t="str">
        <f>FHD_NOTE_P_83</f>
        <v>Указывается ссылка на документ, предварительно загруженный в хранилище файлов ФГИС ЕИАС.</v>
      </c>
      <c r="AA129" s="543"/>
      <c r="AV129" s="1631">
        <v>0</v>
      </c>
    </row>
    <row customHeight="1" ht="18.75">
      <c r="A130" s="2371"/>
      <c r="C130" s="1636" t="s">
        <v>668</v>
      </c>
      <c r="D130" s="1638"/>
      <c r="E130" s="546" t="str">
        <f>FHD_NUM_P_84</f>
        <v>19.2</v>
      </c>
      <c r="F130" s="1524" t="str">
        <f>FHD_P_84</f>
        <v>Информация о показателях энергетической эффективности объектов теплоснабжения</v>
      </c>
      <c r="G130" s="1878" t="s">
        <v>386</v>
      </c>
      <c r="H130" s="401"/>
      <c r="I130" s="401"/>
      <c r="J130" s="818"/>
      <c r="K130" s="818"/>
      <c r="L130" s="818"/>
      <c r="M130" s="818"/>
      <c r="N130" s="818"/>
      <c r="O130" s="818"/>
      <c r="P130" s="818"/>
      <c r="Q130" s="818"/>
      <c r="R130" s="818"/>
      <c r="S130" s="818"/>
      <c r="T130" s="818"/>
      <c r="U130" s="818"/>
      <c r="V130" s="818"/>
      <c r="W130" s="818"/>
      <c r="X130" s="818"/>
      <c r="Y130" s="818"/>
      <c r="Z130" s="289" t="str">
        <f>FHD_NOTE_P_84</f>
        <v>Указывается ссылка на документ, предварительно загруженный в хранилище файлов ФГИС ЕИАС.</v>
      </c>
      <c r="AA130" s="543"/>
      <c r="AV130" s="1631">
        <v>0</v>
      </c>
    </row>
    <row customHeight="1" ht="11.549999999999999">
      <c r="D131" s="1638"/>
      <c r="J131" s="1635"/>
      <c r="K131" s="1635"/>
      <c r="L131" s="1635"/>
      <c r="M131" s="1635"/>
      <c r="N131" s="1635"/>
      <c r="O131" s="1635"/>
      <c r="P131" s="1635"/>
      <c r="Q131" s="1635"/>
      <c r="R131" s="1635"/>
      <c r="S131" s="1635"/>
      <c r="T131" s="1635"/>
      <c r="U131" s="1635"/>
      <c r="V131" s="1635"/>
      <c r="W131" s="1635"/>
      <c r="X131" s="1635"/>
      <c r="Y131" s="1635"/>
      <c r="AV131" s="1631">
        <v>11</v>
      </c>
    </row>
    <row customHeight="1" ht="13.5">
      <c r="D132" s="1638"/>
      <c r="E132" s="336"/>
      <c r="F132" s="369"/>
      <c r="G132" s="369"/>
      <c r="H132" s="369"/>
      <c r="I132" s="1647"/>
      <c r="J132" s="1687"/>
      <c r="K132" s="1687"/>
      <c r="L132" s="1687"/>
      <c r="M132" s="1687"/>
      <c r="N132" s="1687"/>
      <c r="O132" s="1687"/>
      <c r="P132" s="1687"/>
      <c r="Q132" s="1687"/>
      <c r="R132" s="1687"/>
      <c r="S132" s="1687"/>
      <c r="T132" s="1687"/>
      <c r="U132" s="1687"/>
      <c r="V132" s="1687"/>
      <c r="W132" s="1687"/>
      <c r="X132" s="1687"/>
      <c r="Y132" s="1687"/>
      <c r="Z132" s="581"/>
      <c r="AV132" s="1631">
        <v>13</v>
      </c>
    </row>
    <row s="1641" customFormat="1" customHeight="1" ht="11.549999999999999">
      <c r="A133" s="987"/>
      <c r="B133" s="1636"/>
      <c r="C133" s="1636"/>
      <c r="D133" s="351"/>
      <c r="F133" s="1640"/>
      <c r="G133" s="1631"/>
      <c r="H133" s="1631"/>
      <c r="I133" s="1631"/>
      <c r="J133" s="1635"/>
      <c r="K133" s="1635"/>
      <c r="L133" s="1635"/>
      <c r="M133" s="1635"/>
      <c r="N133" s="1635"/>
      <c r="O133" s="1635"/>
      <c r="P133" s="1635"/>
      <c r="Q133" s="1635"/>
      <c r="R133" s="1635"/>
      <c r="S133" s="1635"/>
      <c r="T133" s="1635"/>
      <c r="U133" s="1635"/>
      <c r="V133" s="1635"/>
      <c r="W133" s="1635"/>
      <c r="X133" s="1635"/>
      <c r="Y133" s="1635"/>
      <c r="AA133" s="1160"/>
      <c r="AB133" s="1636"/>
      <c r="AC133" s="1636"/>
      <c r="AD133" s="1160"/>
      <c r="AE133" s="1160"/>
      <c r="AF133" s="1160"/>
      <c r="AG133" s="1160"/>
      <c r="AH133" s="1636"/>
      <c r="AI133" s="1160"/>
      <c r="AJ133" s="1160"/>
      <c r="AK133" s="544"/>
      <c r="AL133" s="1160"/>
      <c r="AM133" s="1160"/>
      <c r="AN133" s="1160"/>
      <c r="AO133" s="1160"/>
      <c r="AP133" s="1160"/>
      <c r="AQ133" s="1632"/>
      <c r="AR133" s="566"/>
      <c r="AS133" s="566"/>
      <c r="AT133" s="566"/>
      <c r="AU133" s="566"/>
      <c r="AV133" s="1641">
        <v>11</v>
      </c>
    </row>
    <row s="1641" customFormat="1" customHeight="1" ht="11.549999999999999">
      <c r="A134" s="987"/>
      <c r="B134" s="1636"/>
      <c r="C134" s="1636"/>
      <c r="D134" s="351"/>
      <c r="J134" s="1641"/>
      <c r="K134" s="1641"/>
      <c r="L134" s="1641"/>
      <c r="M134" s="1641"/>
      <c r="N134" s="1641"/>
      <c r="O134" s="1641"/>
      <c r="P134" s="1641"/>
      <c r="Q134" s="1641"/>
      <c r="R134" s="1641"/>
      <c r="S134" s="1641"/>
      <c r="T134" s="1641"/>
      <c r="U134" s="1641"/>
      <c r="V134" s="1641"/>
      <c r="W134" s="1641"/>
      <c r="X134" s="1641"/>
      <c r="Y134" s="1641"/>
      <c r="AA134" s="1160"/>
      <c r="AB134" s="1636"/>
      <c r="AC134" s="1636"/>
      <c r="AD134" s="1160"/>
      <c r="AE134" s="1160"/>
      <c r="AF134" s="1160"/>
      <c r="AG134" s="1160"/>
      <c r="AH134" s="1636"/>
      <c r="AI134" s="1160"/>
      <c r="AJ134" s="1160"/>
      <c r="AK134" s="544"/>
      <c r="AL134" s="1160"/>
      <c r="AM134" s="1160"/>
      <c r="AN134" s="1160"/>
      <c r="AO134" s="1160"/>
      <c r="AP134" s="1160"/>
      <c r="AQ134" s="1632"/>
      <c r="AR134" s="566"/>
      <c r="AS134" s="566"/>
      <c r="AT134" s="566"/>
      <c r="AU134" s="566"/>
      <c r="AV134" s="1641">
        <v>11</v>
      </c>
    </row>
    <row s="1641" customFormat="1" customHeight="1" ht="11.549999999999999">
      <c r="A135" s="987"/>
      <c r="B135" s="1636"/>
      <c r="C135" s="1636"/>
      <c r="D135" s="351"/>
      <c r="J135" s="1641"/>
      <c r="K135" s="1641"/>
      <c r="L135" s="1641"/>
      <c r="M135" s="1641"/>
      <c r="N135" s="1641"/>
      <c r="O135" s="1641"/>
      <c r="P135" s="1641"/>
      <c r="Q135" s="1641"/>
      <c r="R135" s="1641"/>
      <c r="S135" s="1641"/>
      <c r="T135" s="1641"/>
      <c r="U135" s="1641"/>
      <c r="V135" s="1641"/>
      <c r="W135" s="1641"/>
      <c r="X135" s="1641"/>
      <c r="Y135" s="1641"/>
      <c r="AA135" s="1160"/>
      <c r="AB135" s="1636"/>
      <c r="AC135" s="1636"/>
      <c r="AD135" s="1160"/>
      <c r="AE135" s="1160"/>
      <c r="AF135" s="1160"/>
      <c r="AG135" s="1160"/>
      <c r="AH135" s="1636"/>
      <c r="AI135" s="1160"/>
      <c r="AJ135" s="1160"/>
      <c r="AK135" s="544"/>
      <c r="AL135" s="1160"/>
      <c r="AM135" s="1160"/>
      <c r="AN135" s="1160"/>
      <c r="AO135" s="1160"/>
      <c r="AP135" s="1160"/>
      <c r="AQ135" s="1632"/>
      <c r="AR135" s="566"/>
      <c r="AS135" s="566"/>
      <c r="AT135" s="566"/>
      <c r="AU135" s="566"/>
      <c r="AV135" s="1641">
        <v>11</v>
      </c>
    </row>
    <row s="1641" customFormat="1" customHeight="1" ht="11.549999999999999">
      <c r="A136" s="987"/>
      <c r="B136" s="1636"/>
      <c r="C136" s="1636"/>
      <c r="D136" s="351"/>
      <c r="H136" s="566" t="str">
        <f>IF(H30-H31&lt;&gt;H72,"WARNING","")</f>
        <v/>
      </c>
      <c r="I136" s="566" t="str">
        <f>IF(I30-I31&lt;&gt;I72,"WARNING","")</f>
        <v/>
      </c>
      <c r="J136" s="622" t="str">
        <f>IF(J30-J31&lt;&gt;J72,"WARNING","")</f>
        <v/>
      </c>
      <c r="K136" s="622" t="str">
        <f>IF(K30-K31&lt;&gt;K72,"WARNING","")</f>
        <v/>
      </c>
      <c r="L136" s="622" t="str">
        <f>IF(L30-L31&lt;&gt;L72,"WARNING","")</f>
        <v/>
      </c>
      <c r="M136" s="622" t="str">
        <f>IF(M30-M31&lt;&gt;M72,"WARNING","")</f>
        <v/>
      </c>
      <c r="N136" s="622" t="str">
        <f>IF(N30-N31&lt;&gt;N72,"WARNING","")</f>
        <v/>
      </c>
      <c r="O136" s="622" t="str">
        <f>IF(O30-O31&lt;&gt;O72,"WARNING","")</f>
        <v/>
      </c>
      <c r="P136" s="622" t="str">
        <f>IF(P30-P31&lt;&gt;P72,"WARNING","")</f>
        <v/>
      </c>
      <c r="Q136" s="622" t="str">
        <f>IF(Q30-Q31&lt;&gt;Q72,"WARNING","")</f>
        <v/>
      </c>
      <c r="R136" s="622" t="str">
        <f>IF(R30-R31&lt;&gt;R72,"WARNING","")</f>
        <v/>
      </c>
      <c r="S136" s="622" t="str">
        <f>IF(S30-S31&lt;&gt;S72,"WARNING","")</f>
        <v/>
      </c>
      <c r="T136" s="622" t="str">
        <f>IF(T30-T31&lt;&gt;T72,"WARNING","")</f>
        <v/>
      </c>
      <c r="U136" s="622" t="str">
        <f>IF(U30-U31&lt;&gt;U72,"WARNING","")</f>
        <v/>
      </c>
      <c r="V136" s="622" t="str">
        <f>IF(V30-V31&lt;&gt;V72,"WARNING","")</f>
        <v/>
      </c>
      <c r="W136" s="622" t="str">
        <f>IF(W30-W31&lt;&gt;W72,"WARNING","")</f>
        <v/>
      </c>
      <c r="X136" s="622" t="str">
        <f>IF(X30-X31&lt;&gt;X72,"WARNING","")</f>
        <v/>
      </c>
      <c r="Y136" s="622" t="str">
        <f>IF(Y30-Y31&lt;&gt;Y72,"WARNING","")</f>
        <v/>
      </c>
      <c r="AA136" s="1160"/>
      <c r="AB136" s="1636"/>
      <c r="AC136" s="1636"/>
      <c r="AD136" s="1160"/>
      <c r="AE136" s="1160"/>
      <c r="AF136" s="1160"/>
      <c r="AG136" s="1160"/>
      <c r="AH136" s="1636"/>
      <c r="AI136" s="1160"/>
      <c r="AJ136" s="1160"/>
      <c r="AK136" s="544"/>
      <c r="AL136" s="1160"/>
      <c r="AM136" s="1160"/>
      <c r="AN136" s="1160"/>
      <c r="AO136" s="1160"/>
      <c r="AP136" s="1160"/>
      <c r="AQ136" s="1632"/>
      <c r="AR136" s="566"/>
      <c r="AS136" s="566"/>
      <c r="AT136" s="566"/>
      <c r="AU136" s="566"/>
      <c r="AV136" s="1641">
        <v>11</v>
      </c>
    </row>
    <row s="1641" customFormat="1" customHeight="1" ht="11.549999999999999">
      <c r="A137" s="987"/>
      <c r="B137" s="1636"/>
      <c r="C137" s="1636"/>
      <c r="D137" s="351"/>
      <c r="J137" s="1641"/>
      <c r="K137" s="1641"/>
      <c r="L137" s="1641"/>
      <c r="M137" s="1641"/>
      <c r="N137" s="1641"/>
      <c r="O137" s="1641"/>
      <c r="P137" s="1641"/>
      <c r="Q137" s="1641"/>
      <c r="R137" s="1641"/>
      <c r="S137" s="1641"/>
      <c r="T137" s="1641"/>
      <c r="U137" s="1641"/>
      <c r="V137" s="1641"/>
      <c r="W137" s="1641"/>
      <c r="X137" s="1641"/>
      <c r="Y137" s="1641"/>
      <c r="AA137" s="1160"/>
      <c r="AB137" s="1636"/>
      <c r="AC137" s="1636"/>
      <c r="AD137" s="1160"/>
      <c r="AE137" s="1160"/>
      <c r="AF137" s="1160"/>
      <c r="AG137" s="1160"/>
      <c r="AH137" s="1636"/>
      <c r="AI137" s="1160"/>
      <c r="AJ137" s="1160"/>
      <c r="AK137" s="544"/>
      <c r="AL137" s="1160"/>
      <c r="AM137" s="1160"/>
      <c r="AN137" s="1160"/>
      <c r="AO137" s="1160"/>
      <c r="AP137" s="1160"/>
      <c r="AQ137" s="1632"/>
      <c r="AR137" s="566"/>
      <c r="AS137" s="566"/>
      <c r="AT137" s="566"/>
      <c r="AU137" s="566"/>
      <c r="AV137" s="1641">
        <v>11</v>
      </c>
    </row>
    <row s="1641" customFormat="1" customHeight="1" ht="11.549999999999999">
      <c r="A138" s="987"/>
      <c r="B138" s="1636"/>
      <c r="C138" s="1636"/>
      <c r="D138" s="351"/>
      <c r="J138" s="1641"/>
      <c r="K138" s="1641"/>
      <c r="L138" s="1641"/>
      <c r="M138" s="1641"/>
      <c r="N138" s="1641"/>
      <c r="O138" s="1641"/>
      <c r="P138" s="1641"/>
      <c r="Q138" s="1641"/>
      <c r="R138" s="1641"/>
      <c r="S138" s="1641"/>
      <c r="T138" s="1641"/>
      <c r="U138" s="1641"/>
      <c r="V138" s="1641"/>
      <c r="W138" s="1641"/>
      <c r="X138" s="1641"/>
      <c r="Y138" s="1641"/>
      <c r="AA138" s="1160"/>
      <c r="AB138" s="1636"/>
      <c r="AC138" s="1636"/>
      <c r="AD138" s="1160"/>
      <c r="AE138" s="1160"/>
      <c r="AF138" s="1160"/>
      <c r="AG138" s="1160"/>
      <c r="AH138" s="1636"/>
      <c r="AI138" s="1160"/>
      <c r="AJ138" s="1160"/>
      <c r="AK138" s="544"/>
      <c r="AL138" s="1160"/>
      <c r="AM138" s="1160"/>
      <c r="AN138" s="1160"/>
      <c r="AO138" s="1160"/>
      <c r="AP138" s="1160"/>
      <c r="AQ138" s="1632"/>
      <c r="AR138" s="566"/>
      <c r="AS138" s="566"/>
      <c r="AT138" s="566"/>
      <c r="AU138" s="566"/>
      <c r="AV138" s="1641">
        <v>11</v>
      </c>
    </row>
    <row s="1641" customFormat="1" customHeight="1" ht="11.549999999999999">
      <c r="A139" s="987"/>
      <c r="B139" s="1636"/>
      <c r="C139" s="1636"/>
      <c r="D139" s="351"/>
      <c r="J139" s="1641"/>
      <c r="K139" s="1641"/>
      <c r="L139" s="1641"/>
      <c r="M139" s="1641"/>
      <c r="N139" s="1641"/>
      <c r="O139" s="1641"/>
      <c r="P139" s="1641"/>
      <c r="Q139" s="1641"/>
      <c r="R139" s="1641"/>
      <c r="S139" s="1641"/>
      <c r="T139" s="1641"/>
      <c r="U139" s="1641"/>
      <c r="V139" s="1641"/>
      <c r="W139" s="1641"/>
      <c r="X139" s="1641"/>
      <c r="Y139" s="1641"/>
      <c r="AA139" s="1160"/>
      <c r="AB139" s="1636"/>
      <c r="AC139" s="1636"/>
      <c r="AD139" s="1160"/>
      <c r="AE139" s="1160"/>
      <c r="AF139" s="1160"/>
      <c r="AG139" s="1160"/>
      <c r="AH139" s="1636"/>
      <c r="AI139" s="1160"/>
      <c r="AJ139" s="1160"/>
      <c r="AK139" s="544"/>
      <c r="AL139" s="1160"/>
      <c r="AM139" s="1160"/>
      <c r="AN139" s="1160"/>
      <c r="AO139" s="1160"/>
      <c r="AP139" s="1160"/>
      <c r="AQ139" s="1632"/>
      <c r="AR139" s="566"/>
      <c r="AS139" s="566"/>
      <c r="AT139" s="566"/>
      <c r="AU139" s="566"/>
      <c r="AV139" s="1641">
        <v>11</v>
      </c>
    </row>
    <row s="1641" customFormat="1" customHeight="1" ht="11.549999999999999">
      <c r="A140" s="987"/>
      <c r="B140" s="1636"/>
      <c r="C140" s="1636"/>
      <c r="D140" s="351"/>
      <c r="J140" s="1641"/>
      <c r="K140" s="1641"/>
      <c r="L140" s="1641"/>
      <c r="M140" s="1641"/>
      <c r="N140" s="1641"/>
      <c r="O140" s="1641"/>
      <c r="P140" s="1641"/>
      <c r="Q140" s="1641"/>
      <c r="R140" s="1641"/>
      <c r="S140" s="1641"/>
      <c r="T140" s="1641"/>
      <c r="U140" s="1641"/>
      <c r="V140" s="1641"/>
      <c r="W140" s="1641"/>
      <c r="X140" s="1641"/>
      <c r="Y140" s="1641"/>
      <c r="AA140" s="1160"/>
      <c r="AB140" s="1636"/>
      <c r="AC140" s="1636"/>
      <c r="AD140" s="1160"/>
      <c r="AE140" s="1160"/>
      <c r="AF140" s="1160"/>
      <c r="AG140" s="1160"/>
      <c r="AH140" s="1636"/>
      <c r="AI140" s="1160"/>
      <c r="AJ140" s="1160"/>
      <c r="AK140" s="544"/>
      <c r="AL140" s="1160"/>
      <c r="AM140" s="1160"/>
      <c r="AN140" s="1160"/>
      <c r="AO140" s="1160"/>
      <c r="AP140" s="1160"/>
      <c r="AQ140" s="1632"/>
      <c r="AR140" s="566"/>
      <c r="AS140" s="566"/>
      <c r="AT140" s="566"/>
      <c r="AU140" s="566"/>
      <c r="AV140" s="1641">
        <v>11</v>
      </c>
    </row>
    <row s="1641" customFormat="1" customHeight="1" ht="11.549999999999999">
      <c r="A141" s="987"/>
      <c r="B141" s="1636"/>
      <c r="C141" s="1636"/>
      <c r="D141" s="351"/>
      <c r="J141" s="1641"/>
      <c r="K141" s="1641"/>
      <c r="L141" s="1641"/>
      <c r="M141" s="1641"/>
      <c r="N141" s="1641"/>
      <c r="O141" s="1641"/>
      <c r="P141" s="1641"/>
      <c r="Q141" s="1641"/>
      <c r="R141" s="1641"/>
      <c r="S141" s="1641"/>
      <c r="T141" s="1641"/>
      <c r="U141" s="1641"/>
      <c r="V141" s="1641"/>
      <c r="W141" s="1641"/>
      <c r="X141" s="1641"/>
      <c r="Y141" s="1641"/>
      <c r="AA141" s="1160"/>
      <c r="AB141" s="1636"/>
      <c r="AC141" s="1636"/>
      <c r="AD141" s="1160"/>
      <c r="AE141" s="1160"/>
      <c r="AF141" s="1160"/>
      <c r="AG141" s="1160"/>
      <c r="AH141" s="1636"/>
      <c r="AI141" s="1160"/>
      <c r="AJ141" s="1160"/>
      <c r="AK141" s="544"/>
      <c r="AL141" s="1160"/>
      <c r="AM141" s="1160"/>
      <c r="AN141" s="1160"/>
      <c r="AO141" s="1160"/>
      <c r="AP141" s="1160"/>
      <c r="AQ141" s="1632"/>
      <c r="AR141" s="566"/>
      <c r="AS141" s="566"/>
      <c r="AT141" s="566"/>
      <c r="AU141" s="566"/>
      <c r="AV141" s="1641">
        <v>11</v>
      </c>
    </row>
    <row s="1641" customFormat="1" customHeight="1" ht="11.549999999999999">
      <c r="A142" s="987"/>
      <c r="B142" s="1636"/>
      <c r="C142" s="1636"/>
      <c r="D142" s="351"/>
      <c r="J142" s="1641"/>
      <c r="K142" s="1641"/>
      <c r="L142" s="1641"/>
      <c r="M142" s="1641"/>
      <c r="N142" s="1641"/>
      <c r="O142" s="1641"/>
      <c r="P142" s="1641"/>
      <c r="Q142" s="1641"/>
      <c r="R142" s="1641"/>
      <c r="S142" s="1641"/>
      <c r="T142" s="1641"/>
      <c r="U142" s="1641"/>
      <c r="V142" s="1641"/>
      <c r="W142" s="1641"/>
      <c r="X142" s="1641"/>
      <c r="Y142" s="1641"/>
      <c r="AA142" s="1160"/>
      <c r="AB142" s="1636"/>
      <c r="AC142" s="1636"/>
      <c r="AD142" s="1160"/>
      <c r="AE142" s="1160"/>
      <c r="AF142" s="1160"/>
      <c r="AG142" s="1160"/>
      <c r="AH142" s="1636"/>
      <c r="AI142" s="1160"/>
      <c r="AJ142" s="1160"/>
      <c r="AK142" s="544"/>
      <c r="AL142" s="1160"/>
      <c r="AM142" s="1160"/>
      <c r="AN142" s="1160"/>
      <c r="AO142" s="1160"/>
      <c r="AP142" s="1160"/>
      <c r="AQ142" s="1632"/>
      <c r="AR142" s="566"/>
      <c r="AS142" s="566"/>
      <c r="AT142" s="566"/>
      <c r="AU142" s="566"/>
      <c r="AV142" s="1641">
        <v>11</v>
      </c>
    </row>
    <row s="1641" customFormat="1" customHeight="1" ht="11.549999999999999">
      <c r="A143" s="987"/>
      <c r="B143" s="1636"/>
      <c r="C143" s="1636"/>
      <c r="D143" s="351"/>
      <c r="J143" s="1641"/>
      <c r="K143" s="1641"/>
      <c r="L143" s="1641"/>
      <c r="M143" s="1641"/>
      <c r="N143" s="1641"/>
      <c r="O143" s="1641"/>
      <c r="P143" s="1641"/>
      <c r="Q143" s="1641"/>
      <c r="R143" s="1641"/>
      <c r="S143" s="1641"/>
      <c r="T143" s="1641"/>
      <c r="U143" s="1641"/>
      <c r="V143" s="1641"/>
      <c r="W143" s="1641"/>
      <c r="X143" s="1641"/>
      <c r="Y143" s="1641"/>
      <c r="AA143" s="1160"/>
      <c r="AB143" s="1636"/>
      <c r="AC143" s="1636"/>
      <c r="AD143" s="1160"/>
      <c r="AE143" s="1160"/>
      <c r="AF143" s="1160"/>
      <c r="AG143" s="1160"/>
      <c r="AH143" s="1636"/>
      <c r="AI143" s="1160"/>
      <c r="AJ143" s="1160"/>
      <c r="AK143" s="544"/>
      <c r="AL143" s="1160"/>
      <c r="AM143" s="1160"/>
      <c r="AN143" s="1160"/>
      <c r="AO143" s="1160"/>
      <c r="AP143" s="1160"/>
      <c r="AQ143" s="1632"/>
      <c r="AR143" s="566"/>
      <c r="AS143" s="566"/>
      <c r="AT143" s="566"/>
      <c r="AU143" s="566"/>
      <c r="AV143" s="1641">
        <v>11</v>
      </c>
    </row>
    <row s="1641" customFormat="1" customHeight="1" ht="11.549999999999999">
      <c r="A144" s="987"/>
      <c r="B144" s="1636"/>
      <c r="C144" s="1636"/>
      <c r="D144" s="351"/>
      <c r="J144" s="1641"/>
      <c r="K144" s="1641"/>
      <c r="L144" s="1641"/>
      <c r="M144" s="1641"/>
      <c r="N144" s="1641"/>
      <c r="O144" s="1641"/>
      <c r="P144" s="1641"/>
      <c r="Q144" s="1641"/>
      <c r="R144" s="1641"/>
      <c r="S144" s="1641"/>
      <c r="T144" s="1641"/>
      <c r="U144" s="1641"/>
      <c r="V144" s="1641"/>
      <c r="W144" s="1641"/>
      <c r="X144" s="1641"/>
      <c r="Y144" s="1641"/>
      <c r="AA144" s="1160"/>
      <c r="AB144" s="1636"/>
      <c r="AC144" s="1636"/>
      <c r="AD144" s="1160"/>
      <c r="AE144" s="1160"/>
      <c r="AF144" s="1160"/>
      <c r="AG144" s="1160"/>
      <c r="AH144" s="1636"/>
      <c r="AI144" s="1160"/>
      <c r="AJ144" s="1160"/>
      <c r="AK144" s="544"/>
      <c r="AL144" s="1160"/>
      <c r="AM144" s="1160"/>
      <c r="AN144" s="1160"/>
      <c r="AO144" s="1160"/>
      <c r="AP144" s="1160"/>
      <c r="AQ144" s="1632"/>
      <c r="AR144" s="566"/>
      <c r="AS144" s="566"/>
      <c r="AT144" s="566"/>
      <c r="AU144" s="566"/>
      <c r="AV144" s="1641">
        <v>11</v>
      </c>
    </row>
    <row s="1641" customFormat="1" customHeight="1" ht="11.549999999999999">
      <c r="A145" s="987"/>
      <c r="B145" s="1636"/>
      <c r="C145" s="1636"/>
      <c r="D145" s="351"/>
      <c r="J145" s="1641"/>
      <c r="K145" s="1641"/>
      <c r="L145" s="1641"/>
      <c r="M145" s="1641"/>
      <c r="N145" s="1641"/>
      <c r="O145" s="1641"/>
      <c r="P145" s="1641"/>
      <c r="Q145" s="1641"/>
      <c r="R145" s="1641"/>
      <c r="S145" s="1641"/>
      <c r="T145" s="1641"/>
      <c r="U145" s="1641"/>
      <c r="V145" s="1641"/>
      <c r="W145" s="1641"/>
      <c r="X145" s="1641"/>
      <c r="Y145" s="1641"/>
      <c r="AA145" s="1160"/>
      <c r="AB145" s="1636"/>
      <c r="AC145" s="1636"/>
      <c r="AD145" s="1160"/>
      <c r="AE145" s="1160"/>
      <c r="AF145" s="1160"/>
      <c r="AG145" s="1160"/>
      <c r="AH145" s="1636"/>
      <c r="AI145" s="1160"/>
      <c r="AJ145" s="1160"/>
      <c r="AK145" s="544"/>
      <c r="AL145" s="1160"/>
      <c r="AM145" s="1160"/>
      <c r="AN145" s="1160"/>
      <c r="AO145" s="1160"/>
      <c r="AP145" s="1160"/>
      <c r="AQ145" s="1632"/>
      <c r="AR145" s="566"/>
      <c r="AS145" s="566"/>
      <c r="AT145" s="566"/>
      <c r="AU145" s="566"/>
      <c r="AV145" s="1641">
        <v>11</v>
      </c>
    </row>
    <row s="1641" customFormat="1" customHeight="1" ht="11.549999999999999">
      <c r="A146" s="987"/>
      <c r="B146" s="1636"/>
      <c r="C146" s="1636"/>
      <c r="D146" s="351"/>
      <c r="J146" s="1641"/>
      <c r="K146" s="1641"/>
      <c r="L146" s="1641"/>
      <c r="M146" s="1641"/>
      <c r="N146" s="1641"/>
      <c r="O146" s="1641"/>
      <c r="P146" s="1641"/>
      <c r="Q146" s="1641"/>
      <c r="R146" s="1641"/>
      <c r="S146" s="1641"/>
      <c r="T146" s="1641"/>
      <c r="U146" s="1641"/>
      <c r="V146" s="1641"/>
      <c r="W146" s="1641"/>
      <c r="X146" s="1641"/>
      <c r="Y146" s="1641"/>
      <c r="AA146" s="1160"/>
      <c r="AB146" s="1636"/>
      <c r="AC146" s="1636"/>
      <c r="AD146" s="1160"/>
      <c r="AE146" s="1160"/>
      <c r="AF146" s="1160"/>
      <c r="AG146" s="1160"/>
      <c r="AH146" s="1636"/>
      <c r="AI146" s="1160"/>
      <c r="AJ146" s="1160"/>
      <c r="AK146" s="544"/>
      <c r="AL146" s="1160"/>
      <c r="AM146" s="1160"/>
      <c r="AN146" s="1160"/>
      <c r="AO146" s="1160"/>
      <c r="AP146" s="1160"/>
      <c r="AQ146" s="1632"/>
      <c r="AR146" s="566"/>
      <c r="AS146" s="566"/>
      <c r="AT146" s="566"/>
      <c r="AU146" s="566"/>
      <c r="AV146" s="1641">
        <v>11</v>
      </c>
    </row>
    <row s="1641" customFormat="1" customHeight="1" ht="11.549999999999999">
      <c r="A147" s="987"/>
      <c r="B147" s="1636"/>
      <c r="C147" s="1636"/>
      <c r="D147" s="351"/>
      <c r="J147" s="1641"/>
      <c r="K147" s="1641"/>
      <c r="L147" s="1641"/>
      <c r="M147" s="1641"/>
      <c r="N147" s="1641"/>
      <c r="O147" s="1641"/>
      <c r="P147" s="1641"/>
      <c r="Q147" s="1641"/>
      <c r="R147" s="1641"/>
      <c r="S147" s="1641"/>
      <c r="T147" s="1641"/>
      <c r="U147" s="1641"/>
      <c r="V147" s="1641"/>
      <c r="W147" s="1641"/>
      <c r="X147" s="1641"/>
      <c r="Y147" s="1641"/>
      <c r="AA147" s="1160"/>
      <c r="AB147" s="1636"/>
      <c r="AC147" s="1636"/>
      <c r="AD147" s="1160"/>
      <c r="AE147" s="1160"/>
      <c r="AF147" s="1160"/>
      <c r="AG147" s="1160"/>
      <c r="AH147" s="1636"/>
      <c r="AI147" s="1160"/>
      <c r="AJ147" s="1160"/>
      <c r="AK147" s="544"/>
      <c r="AL147" s="1160"/>
      <c r="AM147" s="1160"/>
      <c r="AN147" s="1160"/>
      <c r="AO147" s="1160"/>
      <c r="AP147" s="1160"/>
      <c r="AQ147" s="1632"/>
      <c r="AR147" s="566"/>
      <c r="AS147" s="566"/>
      <c r="AT147" s="566"/>
      <c r="AU147" s="566"/>
      <c r="AV147" s="1641">
        <v>11</v>
      </c>
    </row>
    <row s="1641" customFormat="1" customHeight="1" ht="11.549999999999999">
      <c r="A148" s="987"/>
      <c r="B148" s="1636"/>
      <c r="C148" s="1636"/>
      <c r="D148" s="351"/>
      <c r="J148" s="1641"/>
      <c r="K148" s="1641"/>
      <c r="L148" s="1641"/>
      <c r="M148" s="1641"/>
      <c r="N148" s="1641"/>
      <c r="O148" s="1641"/>
      <c r="P148" s="1641"/>
      <c r="Q148" s="1641"/>
      <c r="R148" s="1641"/>
      <c r="S148" s="1641"/>
      <c r="T148" s="1641"/>
      <c r="U148" s="1641"/>
      <c r="V148" s="1641"/>
      <c r="W148" s="1641"/>
      <c r="X148" s="1641"/>
      <c r="Y148" s="1641"/>
      <c r="AA148" s="1160"/>
      <c r="AB148" s="1636"/>
      <c r="AC148" s="1636"/>
      <c r="AD148" s="1160"/>
      <c r="AE148" s="1160"/>
      <c r="AF148" s="1160"/>
      <c r="AG148" s="1160"/>
      <c r="AH148" s="1636"/>
      <c r="AI148" s="1160"/>
      <c r="AJ148" s="1160"/>
      <c r="AK148" s="544"/>
      <c r="AL148" s="1160"/>
      <c r="AM148" s="1160"/>
      <c r="AN148" s="1160"/>
      <c r="AO148" s="1160"/>
      <c r="AP148" s="1160"/>
      <c r="AQ148" s="1632"/>
      <c r="AR148" s="566"/>
      <c r="AS148" s="566"/>
      <c r="AT148" s="566"/>
      <c r="AU148" s="566"/>
      <c r="AV148" s="1641">
        <v>11</v>
      </c>
    </row>
    <row s="1641" customFormat="1" customHeight="1" ht="11.549999999999999">
      <c r="A149" s="987"/>
      <c r="B149" s="1636"/>
      <c r="C149" s="1636"/>
      <c r="D149" s="351"/>
      <c r="J149" s="1641"/>
      <c r="K149" s="1641"/>
      <c r="L149" s="1641"/>
      <c r="M149" s="1641"/>
      <c r="N149" s="1641"/>
      <c r="O149" s="1641"/>
      <c r="P149" s="1641"/>
      <c r="Q149" s="1641"/>
      <c r="R149" s="1641"/>
      <c r="S149" s="1641"/>
      <c r="T149" s="1641"/>
      <c r="U149" s="1641"/>
      <c r="V149" s="1641"/>
      <c r="W149" s="1641"/>
      <c r="X149" s="1641"/>
      <c r="Y149" s="1641"/>
      <c r="AA149" s="1160"/>
      <c r="AB149" s="1636"/>
      <c r="AC149" s="1636"/>
      <c r="AD149" s="1160"/>
      <c r="AE149" s="1160"/>
      <c r="AF149" s="1160"/>
      <c r="AG149" s="1160"/>
      <c r="AH149" s="1636"/>
      <c r="AI149" s="1160"/>
      <c r="AJ149" s="1160"/>
      <c r="AK149" s="544"/>
      <c r="AL149" s="1160"/>
      <c r="AM149" s="1160"/>
      <c r="AN149" s="1160"/>
      <c r="AO149" s="1160"/>
      <c r="AP149" s="1160"/>
      <c r="AQ149" s="1632"/>
      <c r="AR149" s="566"/>
      <c r="AS149" s="566"/>
      <c r="AT149" s="566"/>
      <c r="AU149" s="566"/>
      <c r="AV149" s="1641">
        <v>11</v>
      </c>
    </row>
    <row s="1641" customFormat="1" customHeight="1" ht="11.549999999999999">
      <c r="A150" s="987"/>
      <c r="B150" s="1636"/>
      <c r="C150" s="1636"/>
      <c r="D150" s="351"/>
      <c r="J150" s="1641"/>
      <c r="K150" s="1641"/>
      <c r="L150" s="1641"/>
      <c r="M150" s="1641"/>
      <c r="N150" s="1641"/>
      <c r="O150" s="1641"/>
      <c r="P150" s="1641"/>
      <c r="Q150" s="1641"/>
      <c r="R150" s="1641"/>
      <c r="S150" s="1641"/>
      <c r="T150" s="1641"/>
      <c r="U150" s="1641"/>
      <c r="V150" s="1641"/>
      <c r="W150" s="1641"/>
      <c r="X150" s="1641"/>
      <c r="Y150" s="1641"/>
      <c r="AA150" s="1160"/>
      <c r="AB150" s="1636"/>
      <c r="AC150" s="1636"/>
      <c r="AD150" s="1160"/>
      <c r="AE150" s="1160"/>
      <c r="AF150" s="1160"/>
      <c r="AG150" s="1160"/>
      <c r="AH150" s="1636"/>
      <c r="AI150" s="1160"/>
      <c r="AJ150" s="1160"/>
      <c r="AK150" s="544"/>
      <c r="AL150" s="1160"/>
      <c r="AM150" s="1160"/>
      <c r="AN150" s="1160"/>
      <c r="AO150" s="1160"/>
      <c r="AP150" s="1160"/>
      <c r="AQ150" s="1632"/>
      <c r="AR150" s="566"/>
      <c r="AS150" s="566"/>
      <c r="AT150" s="566"/>
      <c r="AU150" s="566"/>
      <c r="AV150" s="1641">
        <v>11</v>
      </c>
    </row>
    <row s="1641" customFormat="1" customHeight="1" ht="11.549999999999999">
      <c r="A151" s="987"/>
      <c r="B151" s="1636"/>
      <c r="C151" s="1636"/>
      <c r="D151" s="351"/>
      <c r="J151" s="1641"/>
      <c r="K151" s="1641"/>
      <c r="L151" s="1641"/>
      <c r="M151" s="1641"/>
      <c r="N151" s="1641"/>
      <c r="O151" s="1641"/>
      <c r="P151" s="1641"/>
      <c r="Q151" s="1641"/>
      <c r="R151" s="1641"/>
      <c r="S151" s="1641"/>
      <c r="T151" s="1641"/>
      <c r="U151" s="1641"/>
      <c r="V151" s="1641"/>
      <c r="W151" s="1641"/>
      <c r="X151" s="1641"/>
      <c r="Y151" s="1641"/>
      <c r="AA151" s="1160"/>
      <c r="AB151" s="1636"/>
      <c r="AC151" s="1636"/>
      <c r="AD151" s="1160"/>
      <c r="AE151" s="1160"/>
      <c r="AF151" s="1160"/>
      <c r="AG151" s="1160"/>
      <c r="AH151" s="1636"/>
      <c r="AI151" s="1160"/>
      <c r="AJ151" s="1160"/>
      <c r="AK151" s="544"/>
      <c r="AL151" s="1160"/>
      <c r="AM151" s="1160"/>
      <c r="AN151" s="1160"/>
      <c r="AO151" s="1160"/>
      <c r="AP151" s="1160"/>
      <c r="AQ151" s="1632"/>
      <c r="AR151" s="566"/>
      <c r="AS151" s="566"/>
      <c r="AT151" s="566"/>
      <c r="AU151" s="566"/>
      <c r="AV151" s="1641">
        <v>11</v>
      </c>
    </row>
    <row s="1641" customFormat="1" customHeight="1" ht="11.549999999999999">
      <c r="A152" s="987"/>
      <c r="B152" s="1636"/>
      <c r="C152" s="1636"/>
      <c r="D152" s="351"/>
      <c r="J152" s="1641"/>
      <c r="K152" s="1641"/>
      <c r="L152" s="1641"/>
      <c r="M152" s="1641"/>
      <c r="N152" s="1641"/>
      <c r="O152" s="1641"/>
      <c r="P152" s="1641"/>
      <c r="Q152" s="1641"/>
      <c r="R152" s="1641"/>
      <c r="S152" s="1641"/>
      <c r="T152" s="1641"/>
      <c r="U152" s="1641"/>
      <c r="V152" s="1641"/>
      <c r="W152" s="1641"/>
      <c r="X152" s="1641"/>
      <c r="Y152" s="1641"/>
      <c r="AA152" s="1160"/>
      <c r="AB152" s="1636"/>
      <c r="AC152" s="1636"/>
      <c r="AD152" s="1160"/>
      <c r="AE152" s="1160"/>
      <c r="AF152" s="1160"/>
      <c r="AG152" s="1160"/>
      <c r="AH152" s="1636"/>
      <c r="AI152" s="1160"/>
      <c r="AJ152" s="1160"/>
      <c r="AK152" s="544"/>
      <c r="AL152" s="1160"/>
      <c r="AM152" s="1160"/>
      <c r="AN152" s="1160"/>
      <c r="AO152" s="1160"/>
      <c r="AP152" s="1160"/>
      <c r="AQ152" s="1632"/>
      <c r="AR152" s="566"/>
      <c r="AS152" s="566"/>
      <c r="AT152" s="566"/>
      <c r="AU152" s="566"/>
      <c r="AV152" s="1641">
        <v>11</v>
      </c>
    </row>
    <row s="1641" customFormat="1" customHeight="1" ht="11.549999999999999">
      <c r="A153" s="987"/>
      <c r="B153" s="1636"/>
      <c r="C153" s="1636"/>
      <c r="D153" s="351"/>
      <c r="J153" s="1641"/>
      <c r="K153" s="1641"/>
      <c r="L153" s="1641"/>
      <c r="M153" s="1641"/>
      <c r="N153" s="1641"/>
      <c r="O153" s="1641"/>
      <c r="P153" s="1641"/>
      <c r="Q153" s="1641"/>
      <c r="R153" s="1641"/>
      <c r="S153" s="1641"/>
      <c r="T153" s="1641"/>
      <c r="U153" s="1641"/>
      <c r="V153" s="1641"/>
      <c r="W153" s="1641"/>
      <c r="X153" s="1641"/>
      <c r="Y153" s="1641"/>
      <c r="AA153" s="1160"/>
      <c r="AB153" s="1636"/>
      <c r="AC153" s="1636"/>
      <c r="AD153" s="1160"/>
      <c r="AE153" s="1160"/>
      <c r="AF153" s="1160"/>
      <c r="AG153" s="1160"/>
      <c r="AH153" s="1636"/>
      <c r="AI153" s="1160"/>
      <c r="AJ153" s="1160"/>
      <c r="AK153" s="544"/>
      <c r="AL153" s="1160"/>
      <c r="AM153" s="1160"/>
      <c r="AN153" s="1160"/>
      <c r="AO153" s="1160"/>
      <c r="AP153" s="1160"/>
      <c r="AQ153" s="1632"/>
      <c r="AR153" s="566"/>
      <c r="AS153" s="566"/>
      <c r="AT153" s="566"/>
      <c r="AU153" s="566"/>
      <c r="AV153" s="1641">
        <v>11</v>
      </c>
    </row>
    <row s="1641" customFormat="1" customHeight="1" ht="11.549999999999999">
      <c r="A154" s="987"/>
      <c r="B154" s="1636"/>
      <c r="C154" s="1636"/>
      <c r="D154" s="351"/>
      <c r="J154" s="1641"/>
      <c r="K154" s="1641"/>
      <c r="L154" s="1641"/>
      <c r="M154" s="1641"/>
      <c r="N154" s="1641"/>
      <c r="O154" s="1641"/>
      <c r="P154" s="1641"/>
      <c r="Q154" s="1641"/>
      <c r="R154" s="1641"/>
      <c r="S154" s="1641"/>
      <c r="T154" s="1641"/>
      <c r="U154" s="1641"/>
      <c r="V154" s="1641"/>
      <c r="W154" s="1641"/>
      <c r="X154" s="1641"/>
      <c r="Y154" s="1641"/>
      <c r="AA154" s="1160"/>
      <c r="AB154" s="1636"/>
      <c r="AC154" s="1636"/>
      <c r="AD154" s="1160"/>
      <c r="AE154" s="1160"/>
      <c r="AF154" s="1160"/>
      <c r="AG154" s="1160"/>
      <c r="AH154" s="1636"/>
      <c r="AI154" s="1160"/>
      <c r="AJ154" s="1160"/>
      <c r="AK154" s="544"/>
      <c r="AL154" s="1160"/>
      <c r="AM154" s="1160"/>
      <c r="AN154" s="1160"/>
      <c r="AO154" s="1160"/>
      <c r="AP154" s="1160"/>
      <c r="AQ154" s="1632"/>
      <c r="AR154" s="566"/>
      <c r="AS154" s="566"/>
      <c r="AT154" s="566"/>
      <c r="AU154" s="566"/>
      <c r="AV154" s="1641">
        <v>11</v>
      </c>
    </row>
    <row s="1641" customFormat="1" customHeight="1" ht="11.549999999999999">
      <c r="A155" s="987"/>
      <c r="B155" s="1636"/>
      <c r="C155" s="1636"/>
      <c r="D155" s="351"/>
      <c r="J155" s="1641"/>
      <c r="K155" s="1641"/>
      <c r="L155" s="1641"/>
      <c r="M155" s="1641"/>
      <c r="N155" s="1641"/>
      <c r="O155" s="1641"/>
      <c r="P155" s="1641"/>
      <c r="Q155" s="1641"/>
      <c r="R155" s="1641"/>
      <c r="S155" s="1641"/>
      <c r="T155" s="1641"/>
      <c r="U155" s="1641"/>
      <c r="V155" s="1641"/>
      <c r="W155" s="1641"/>
      <c r="X155" s="1641"/>
      <c r="Y155" s="1641"/>
      <c r="AA155" s="1160"/>
      <c r="AB155" s="1636"/>
      <c r="AC155" s="1636"/>
      <c r="AD155" s="1160"/>
      <c r="AE155" s="1160"/>
      <c r="AF155" s="1160"/>
      <c r="AG155" s="1160"/>
      <c r="AH155" s="1636"/>
      <c r="AI155" s="1160"/>
      <c r="AJ155" s="1160"/>
      <c r="AK155" s="544"/>
      <c r="AL155" s="1160"/>
      <c r="AM155" s="1160"/>
      <c r="AN155" s="1160"/>
      <c r="AO155" s="1160"/>
      <c r="AP155" s="1160"/>
      <c r="AQ155" s="1632"/>
      <c r="AR155" s="566"/>
      <c r="AS155" s="566"/>
      <c r="AT155" s="566"/>
      <c r="AU155" s="566"/>
      <c r="AV155" s="1641">
        <v>11</v>
      </c>
    </row>
    <row s="1641" customFormat="1" customHeight="1" ht="11.549999999999999">
      <c r="A156" s="987"/>
      <c r="B156" s="1636"/>
      <c r="C156" s="1636"/>
      <c r="D156" s="351"/>
      <c r="J156" s="1641"/>
      <c r="K156" s="1641"/>
      <c r="L156" s="1641"/>
      <c r="M156" s="1641"/>
      <c r="N156" s="1641"/>
      <c r="O156" s="1641"/>
      <c r="P156" s="1641"/>
      <c r="Q156" s="1641"/>
      <c r="R156" s="1641"/>
      <c r="S156" s="1641"/>
      <c r="T156" s="1641"/>
      <c r="U156" s="1641"/>
      <c r="V156" s="1641"/>
      <c r="W156" s="1641"/>
      <c r="X156" s="1641"/>
      <c r="Y156" s="1641"/>
      <c r="AA156" s="1160"/>
      <c r="AB156" s="1636"/>
      <c r="AC156" s="1636"/>
      <c r="AD156" s="1160"/>
      <c r="AE156" s="1160"/>
      <c r="AF156" s="1160"/>
      <c r="AG156" s="1160"/>
      <c r="AH156" s="1636"/>
      <c r="AI156" s="1160"/>
      <c r="AJ156" s="1160"/>
      <c r="AK156" s="544"/>
      <c r="AL156" s="1160"/>
      <c r="AM156" s="1160"/>
      <c r="AN156" s="1160"/>
      <c r="AO156" s="1160"/>
      <c r="AP156" s="1160"/>
      <c r="AQ156" s="1632"/>
      <c r="AR156" s="566"/>
      <c r="AS156" s="566"/>
      <c r="AT156" s="566"/>
      <c r="AU156" s="566"/>
      <c r="AV156" s="1641">
        <v>11</v>
      </c>
    </row>
    <row s="1641" customFormat="1" customHeight="1" ht="11.549999999999999">
      <c r="A157" s="987"/>
      <c r="B157" s="1636"/>
      <c r="C157" s="1636"/>
      <c r="D157" s="351"/>
      <c r="J157" s="1641"/>
      <c r="K157" s="1641"/>
      <c r="L157" s="1641"/>
      <c r="M157" s="1641"/>
      <c r="N157" s="1641"/>
      <c r="O157" s="1641"/>
      <c r="P157" s="1641"/>
      <c r="Q157" s="1641"/>
      <c r="R157" s="1641"/>
      <c r="S157" s="1641"/>
      <c r="T157" s="1641"/>
      <c r="U157" s="1641"/>
      <c r="V157" s="1641"/>
      <c r="W157" s="1641"/>
      <c r="X157" s="1641"/>
      <c r="Y157" s="1641"/>
      <c r="AA157" s="1160"/>
      <c r="AB157" s="1636"/>
      <c r="AC157" s="1636"/>
      <c r="AD157" s="1160"/>
      <c r="AE157" s="1160"/>
      <c r="AF157" s="1160"/>
      <c r="AG157" s="1160"/>
      <c r="AH157" s="1636"/>
      <c r="AI157" s="1160"/>
      <c r="AJ157" s="1160"/>
      <c r="AK157" s="544"/>
      <c r="AL157" s="1160"/>
      <c r="AM157" s="1160"/>
      <c r="AN157" s="1160"/>
      <c r="AO157" s="1160"/>
      <c r="AP157" s="1160"/>
      <c r="AQ157" s="1632"/>
      <c r="AR157" s="566"/>
      <c r="AS157" s="566"/>
      <c r="AT157" s="566"/>
      <c r="AU157" s="566"/>
      <c r="AV157" s="1641">
        <v>11</v>
      </c>
    </row>
    <row s="1641" customFormat="1" customHeight="1" ht="11.549999999999999">
      <c r="A158" s="987"/>
      <c r="B158" s="1636"/>
      <c r="C158" s="1636"/>
      <c r="D158" s="351"/>
      <c r="J158" s="1641"/>
      <c r="K158" s="1641"/>
      <c r="L158" s="1641"/>
      <c r="M158" s="1641"/>
      <c r="N158" s="1641"/>
      <c r="O158" s="1641"/>
      <c r="P158" s="1641"/>
      <c r="Q158" s="1641"/>
      <c r="R158" s="1641"/>
      <c r="S158" s="1641"/>
      <c r="T158" s="1641"/>
      <c r="U158" s="1641"/>
      <c r="V158" s="1641"/>
      <c r="W158" s="1641"/>
      <c r="X158" s="1641"/>
      <c r="Y158" s="1641"/>
      <c r="AA158" s="1160"/>
      <c r="AB158" s="1636"/>
      <c r="AC158" s="1636"/>
      <c r="AD158" s="1160"/>
      <c r="AE158" s="1160"/>
      <c r="AF158" s="1160"/>
      <c r="AG158" s="1160"/>
      <c r="AH158" s="1636"/>
      <c r="AI158" s="1160"/>
      <c r="AJ158" s="1160"/>
      <c r="AK158" s="544"/>
      <c r="AL158" s="1160"/>
      <c r="AM158" s="1160"/>
      <c r="AN158" s="1160"/>
      <c r="AO158" s="1160"/>
      <c r="AP158" s="1160"/>
      <c r="AQ158" s="1632"/>
      <c r="AR158" s="566"/>
      <c r="AS158" s="566"/>
      <c r="AT158" s="566"/>
      <c r="AU158" s="566"/>
      <c r="AV158" s="1641">
        <v>11</v>
      </c>
    </row>
    <row s="1641" customFormat="1" customHeight="1" ht="11.549999999999999">
      <c r="A159" s="987"/>
      <c r="B159" s="1636"/>
      <c r="C159" s="1636"/>
      <c r="D159" s="351"/>
      <c r="J159" s="1641"/>
      <c r="K159" s="1641"/>
      <c r="L159" s="1641"/>
      <c r="M159" s="1641"/>
      <c r="N159" s="1641"/>
      <c r="O159" s="1641"/>
      <c r="P159" s="1641"/>
      <c r="Q159" s="1641"/>
      <c r="R159" s="1641"/>
      <c r="S159" s="1641"/>
      <c r="T159" s="1641"/>
      <c r="U159" s="1641"/>
      <c r="V159" s="1641"/>
      <c r="W159" s="1641"/>
      <c r="X159" s="1641"/>
      <c r="Y159" s="1641"/>
      <c r="AA159" s="1160"/>
      <c r="AB159" s="1636"/>
      <c r="AC159" s="1636"/>
      <c r="AD159" s="1160"/>
      <c r="AE159" s="1160"/>
      <c r="AF159" s="1160"/>
      <c r="AG159" s="1160"/>
      <c r="AH159" s="1636"/>
      <c r="AI159" s="1160"/>
      <c r="AJ159" s="1160"/>
      <c r="AK159" s="544"/>
      <c r="AL159" s="1160"/>
      <c r="AM159" s="1160"/>
      <c r="AN159" s="1160"/>
      <c r="AO159" s="1160"/>
      <c r="AP159" s="1160"/>
      <c r="AQ159" s="1632"/>
      <c r="AR159" s="566"/>
      <c r="AS159" s="566"/>
      <c r="AT159" s="566"/>
      <c r="AU159" s="566"/>
      <c r="AV159" s="1641">
        <v>11</v>
      </c>
    </row>
    <row s="1641" customFormat="1" customHeight="1" ht="11.549999999999999">
      <c r="A160" s="987"/>
      <c r="B160" s="1636"/>
      <c r="C160" s="1636"/>
      <c r="D160" s="351"/>
      <c r="J160" s="1641"/>
      <c r="K160" s="1641"/>
      <c r="L160" s="1641"/>
      <c r="M160" s="1641"/>
      <c r="N160" s="1641"/>
      <c r="O160" s="1641"/>
      <c r="P160" s="1641"/>
      <c r="Q160" s="1641"/>
      <c r="R160" s="1641"/>
      <c r="S160" s="1641"/>
      <c r="T160" s="1641"/>
      <c r="U160" s="1641"/>
      <c r="V160" s="1641"/>
      <c r="W160" s="1641"/>
      <c r="X160" s="1641"/>
      <c r="Y160" s="1641"/>
      <c r="AA160" s="1160"/>
      <c r="AB160" s="1636"/>
      <c r="AC160" s="1636"/>
      <c r="AD160" s="1160"/>
      <c r="AE160" s="1160"/>
      <c r="AF160" s="1160"/>
      <c r="AG160" s="1160"/>
      <c r="AH160" s="1636"/>
      <c r="AI160" s="1160"/>
      <c r="AJ160" s="1160"/>
      <c r="AK160" s="544"/>
      <c r="AL160" s="1160"/>
      <c r="AM160" s="1160"/>
      <c r="AN160" s="1160"/>
      <c r="AO160" s="1160"/>
      <c r="AP160" s="1160"/>
      <c r="AQ160" s="1632"/>
      <c r="AR160" s="566"/>
      <c r="AS160" s="566"/>
      <c r="AT160" s="566"/>
      <c r="AU160" s="566"/>
      <c r="AV160" s="1641">
        <v>11</v>
      </c>
    </row>
    <row s="1641" customFormat="1" customHeight="1" ht="11.549999999999999">
      <c r="A161" s="987"/>
      <c r="B161" s="1636"/>
      <c r="C161" s="1636"/>
      <c r="D161" s="351"/>
      <c r="J161" s="1641"/>
      <c r="K161" s="1641"/>
      <c r="L161" s="1641"/>
      <c r="M161" s="1641"/>
      <c r="N161" s="1641"/>
      <c r="O161" s="1641"/>
      <c r="P161" s="1641"/>
      <c r="Q161" s="1641"/>
      <c r="R161" s="1641"/>
      <c r="S161" s="1641"/>
      <c r="T161" s="1641"/>
      <c r="U161" s="1641"/>
      <c r="V161" s="1641"/>
      <c r="W161" s="1641"/>
      <c r="X161" s="1641"/>
      <c r="Y161" s="1641"/>
      <c r="AA161" s="1160"/>
      <c r="AB161" s="1636"/>
      <c r="AC161" s="1636"/>
      <c r="AD161" s="1160"/>
      <c r="AE161" s="1160"/>
      <c r="AF161" s="1160"/>
      <c r="AG161" s="1160"/>
      <c r="AH161" s="1636"/>
      <c r="AI161" s="1160"/>
      <c r="AJ161" s="1160"/>
      <c r="AK161" s="544"/>
      <c r="AL161" s="1160"/>
      <c r="AM161" s="1160"/>
      <c r="AN161" s="1160"/>
      <c r="AO161" s="1160"/>
      <c r="AP161" s="1160"/>
      <c r="AQ161" s="1632"/>
      <c r="AR161" s="566"/>
      <c r="AS161" s="566"/>
      <c r="AT161" s="566"/>
      <c r="AU161" s="566"/>
      <c r="AV161" s="1641">
        <v>11</v>
      </c>
    </row>
    <row s="1641" customFormat="1" customHeight="1" ht="11.549999999999999">
      <c r="A162" s="987"/>
      <c r="B162" s="1636"/>
      <c r="C162" s="1636"/>
      <c r="D162" s="351"/>
      <c r="J162" s="1641"/>
      <c r="K162" s="1641"/>
      <c r="L162" s="1641"/>
      <c r="M162" s="1641"/>
      <c r="N162" s="1641"/>
      <c r="O162" s="1641"/>
      <c r="P162" s="1641"/>
      <c r="Q162" s="1641"/>
      <c r="R162" s="1641"/>
      <c r="S162" s="1641"/>
      <c r="T162" s="1641"/>
      <c r="U162" s="1641"/>
      <c r="V162" s="1641"/>
      <c r="W162" s="1641"/>
      <c r="X162" s="1641"/>
      <c r="Y162" s="1641"/>
      <c r="AA162" s="1160"/>
      <c r="AB162" s="1636"/>
      <c r="AC162" s="1636"/>
      <c r="AD162" s="1160"/>
      <c r="AE162" s="1160"/>
      <c r="AF162" s="1160"/>
      <c r="AG162" s="1160"/>
      <c r="AH162" s="1636"/>
      <c r="AI162" s="1160"/>
      <c r="AJ162" s="1160"/>
      <c r="AK162" s="544"/>
      <c r="AL162" s="1160"/>
      <c r="AM162" s="1160"/>
      <c r="AN162" s="1160"/>
      <c r="AO162" s="1160"/>
      <c r="AP162" s="1160"/>
      <c r="AQ162" s="1632"/>
      <c r="AR162" s="566"/>
      <c r="AS162" s="566"/>
      <c r="AT162" s="566"/>
      <c r="AU162" s="566"/>
      <c r="AV162" s="1641">
        <v>11</v>
      </c>
    </row>
    <row s="1641" customFormat="1" customHeight="1" ht="11.549999999999999">
      <c r="A163" s="987"/>
      <c r="B163" s="1636"/>
      <c r="C163" s="1636"/>
      <c r="D163" s="351"/>
      <c r="J163" s="1641"/>
      <c r="K163" s="1641"/>
      <c r="L163" s="1641"/>
      <c r="M163" s="1641"/>
      <c r="N163" s="1641"/>
      <c r="O163" s="1641"/>
      <c r="P163" s="1641"/>
      <c r="Q163" s="1641"/>
      <c r="R163" s="1641"/>
      <c r="S163" s="1641"/>
      <c r="T163" s="1641"/>
      <c r="U163" s="1641"/>
      <c r="V163" s="1641"/>
      <c r="W163" s="1641"/>
      <c r="X163" s="1641"/>
      <c r="Y163" s="1641"/>
      <c r="AA163" s="1160"/>
      <c r="AB163" s="1636"/>
      <c r="AC163" s="1636"/>
      <c r="AD163" s="1160"/>
      <c r="AE163" s="1160"/>
      <c r="AF163" s="1160"/>
      <c r="AG163" s="1160"/>
      <c r="AH163" s="1636"/>
      <c r="AI163" s="1160"/>
      <c r="AJ163" s="1160"/>
      <c r="AK163" s="544"/>
      <c r="AL163" s="1160"/>
      <c r="AM163" s="1160"/>
      <c r="AN163" s="1160"/>
      <c r="AO163" s="1160"/>
      <c r="AP163" s="1160"/>
      <c r="AQ163" s="1632"/>
      <c r="AR163" s="566"/>
      <c r="AS163" s="566"/>
      <c r="AT163" s="566"/>
      <c r="AU163" s="566"/>
      <c r="AV163" s="1641">
        <v>11</v>
      </c>
    </row>
    <row s="1641" customFormat="1" customHeight="1" ht="11.549999999999999">
      <c r="A164" s="987"/>
      <c r="B164" s="1636"/>
      <c r="C164" s="1636"/>
      <c r="D164" s="351"/>
      <c r="J164" s="1641"/>
      <c r="K164" s="1641"/>
      <c r="L164" s="1641"/>
      <c r="M164" s="1641"/>
      <c r="N164" s="1641"/>
      <c r="O164" s="1641"/>
      <c r="P164" s="1641"/>
      <c r="Q164" s="1641"/>
      <c r="R164" s="1641"/>
      <c r="S164" s="1641"/>
      <c r="T164" s="1641"/>
      <c r="U164" s="1641"/>
      <c r="V164" s="1641"/>
      <c r="W164" s="1641"/>
      <c r="X164" s="1641"/>
      <c r="Y164" s="1641"/>
      <c r="AA164" s="1160"/>
      <c r="AB164" s="1636"/>
      <c r="AC164" s="1636"/>
      <c r="AD164" s="1160"/>
      <c r="AE164" s="1160"/>
      <c r="AF164" s="1160"/>
      <c r="AG164" s="1160"/>
      <c r="AH164" s="1636"/>
      <c r="AI164" s="1160"/>
      <c r="AJ164" s="1160"/>
      <c r="AK164" s="544"/>
      <c r="AL164" s="1160"/>
      <c r="AM164" s="1160"/>
      <c r="AN164" s="1160"/>
      <c r="AO164" s="1160"/>
      <c r="AP164" s="1160"/>
      <c r="AQ164" s="1632"/>
      <c r="AR164" s="566"/>
      <c r="AS164" s="566"/>
      <c r="AT164" s="566"/>
      <c r="AU164" s="566"/>
      <c r="AV164" s="1641">
        <v>11</v>
      </c>
    </row>
    <row s="1641" customFormat="1" customHeight="1" ht="11.549999999999999">
      <c r="A165" s="987"/>
      <c r="B165" s="1636"/>
      <c r="C165" s="1636"/>
      <c r="D165" s="351"/>
      <c r="J165" s="1641"/>
      <c r="K165" s="1641"/>
      <c r="L165" s="1641"/>
      <c r="M165" s="1641"/>
      <c r="N165" s="1641"/>
      <c r="O165" s="1641"/>
      <c r="P165" s="1641"/>
      <c r="Q165" s="1641"/>
      <c r="R165" s="1641"/>
      <c r="S165" s="1641"/>
      <c r="T165" s="1641"/>
      <c r="U165" s="1641"/>
      <c r="V165" s="1641"/>
      <c r="W165" s="1641"/>
      <c r="X165" s="1641"/>
      <c r="Y165" s="1641"/>
      <c r="AA165" s="1160"/>
      <c r="AB165" s="1636"/>
      <c r="AC165" s="1636"/>
      <c r="AD165" s="1160"/>
      <c r="AE165" s="1160"/>
      <c r="AF165" s="1160"/>
      <c r="AG165" s="1160"/>
      <c r="AH165" s="1636"/>
      <c r="AI165" s="1160"/>
      <c r="AJ165" s="1160"/>
      <c r="AK165" s="544"/>
      <c r="AL165" s="1160"/>
      <c r="AM165" s="1160"/>
      <c r="AN165" s="1160"/>
      <c r="AO165" s="1160"/>
      <c r="AP165" s="1160"/>
      <c r="AQ165" s="1632"/>
      <c r="AR165" s="566"/>
      <c r="AS165" s="566"/>
      <c r="AT165" s="566"/>
      <c r="AU165" s="566"/>
      <c r="AV165" s="1641">
        <v>11</v>
      </c>
    </row>
    <row s="1641" customFormat="1" customHeight="1" ht="11.549999999999999">
      <c r="A166" s="987"/>
      <c r="B166" s="1636"/>
      <c r="C166" s="1636"/>
      <c r="D166" s="351"/>
      <c r="J166" s="1641"/>
      <c r="K166" s="1641"/>
      <c r="L166" s="1641"/>
      <c r="M166" s="1641"/>
      <c r="N166" s="1641"/>
      <c r="O166" s="1641"/>
      <c r="P166" s="1641"/>
      <c r="Q166" s="1641"/>
      <c r="R166" s="1641"/>
      <c r="S166" s="1641"/>
      <c r="T166" s="1641"/>
      <c r="U166" s="1641"/>
      <c r="V166" s="1641"/>
      <c r="W166" s="1641"/>
      <c r="X166" s="1641"/>
      <c r="Y166" s="1641"/>
      <c r="AA166" s="1160"/>
      <c r="AB166" s="1636"/>
      <c r="AC166" s="1636"/>
      <c r="AD166" s="1160"/>
      <c r="AE166" s="1160"/>
      <c r="AF166" s="1160"/>
      <c r="AG166" s="1160"/>
      <c r="AH166" s="1636"/>
      <c r="AI166" s="1160"/>
      <c r="AJ166" s="1160"/>
      <c r="AK166" s="544"/>
      <c r="AL166" s="1160"/>
      <c r="AM166" s="1160"/>
      <c r="AN166" s="1160"/>
      <c r="AO166" s="1160"/>
      <c r="AP166" s="1160"/>
      <c r="AQ166" s="1632"/>
      <c r="AR166" s="566"/>
      <c r="AS166" s="566"/>
      <c r="AT166" s="566"/>
      <c r="AU166" s="566"/>
      <c r="AV166" s="1641">
        <v>11</v>
      </c>
    </row>
    <row s="1641" customFormat="1" customHeight="1" ht="11.549999999999999">
      <c r="A167" s="987"/>
      <c r="B167" s="1636"/>
      <c r="C167" s="1636"/>
      <c r="D167" s="351"/>
      <c r="J167" s="1641"/>
      <c r="K167" s="1641"/>
      <c r="L167" s="1641"/>
      <c r="M167" s="1641"/>
      <c r="N167" s="1641"/>
      <c r="O167" s="1641"/>
      <c r="P167" s="1641"/>
      <c r="Q167" s="1641"/>
      <c r="R167" s="1641"/>
      <c r="S167" s="1641"/>
      <c r="T167" s="1641"/>
      <c r="U167" s="1641"/>
      <c r="V167" s="1641"/>
      <c r="W167" s="1641"/>
      <c r="X167" s="1641"/>
      <c r="Y167" s="1641"/>
      <c r="AA167" s="1160"/>
      <c r="AB167" s="1636"/>
      <c r="AC167" s="1636"/>
      <c r="AD167" s="1160"/>
      <c r="AE167" s="1160"/>
      <c r="AF167" s="1160"/>
      <c r="AG167" s="1160"/>
      <c r="AH167" s="1636"/>
      <c r="AI167" s="1160"/>
      <c r="AJ167" s="1160"/>
      <c r="AK167" s="544"/>
      <c r="AL167" s="1160"/>
      <c r="AM167" s="1160"/>
      <c r="AN167" s="1160"/>
      <c r="AO167" s="1160"/>
      <c r="AP167" s="1160"/>
      <c r="AQ167" s="1632"/>
      <c r="AR167" s="566"/>
      <c r="AS167" s="566"/>
      <c r="AT167" s="566"/>
      <c r="AU167" s="566"/>
      <c r="AV167" s="1641">
        <v>11</v>
      </c>
    </row>
    <row s="1641" customFormat="1" customHeight="1" ht="11.549999999999999">
      <c r="A168" s="987"/>
      <c r="B168" s="1636"/>
      <c r="C168" s="1636"/>
      <c r="D168" s="351"/>
      <c r="J168" s="1641"/>
      <c r="K168" s="1641"/>
      <c r="L168" s="1641"/>
      <c r="M168" s="1641"/>
      <c r="N168" s="1641"/>
      <c r="O168" s="1641"/>
      <c r="P168" s="1641"/>
      <c r="Q168" s="1641"/>
      <c r="R168" s="1641"/>
      <c r="S168" s="1641"/>
      <c r="T168" s="1641"/>
      <c r="U168" s="1641"/>
      <c r="V168" s="1641"/>
      <c r="W168" s="1641"/>
      <c r="X168" s="1641"/>
      <c r="Y168" s="1641"/>
      <c r="AA168" s="1160"/>
      <c r="AB168" s="1636"/>
      <c r="AC168" s="1636"/>
      <c r="AD168" s="1160"/>
      <c r="AE168" s="1160"/>
      <c r="AF168" s="1160"/>
      <c r="AG168" s="1160"/>
      <c r="AH168" s="1636"/>
      <c r="AI168" s="1160"/>
      <c r="AJ168" s="1160"/>
      <c r="AK168" s="544"/>
      <c r="AL168" s="1160"/>
      <c r="AM168" s="1160"/>
      <c r="AN168" s="1160"/>
      <c r="AO168" s="1160"/>
      <c r="AP168" s="1160"/>
      <c r="AQ168" s="1632"/>
      <c r="AR168" s="566"/>
      <c r="AS168" s="566"/>
      <c r="AT168" s="566"/>
      <c r="AU168" s="566"/>
      <c r="AV168" s="1641">
        <v>11</v>
      </c>
    </row>
    <row s="1641" customFormat="1" customHeight="1" ht="11.549999999999999">
      <c r="A169" s="987"/>
      <c r="B169" s="1636"/>
      <c r="C169" s="1636"/>
      <c r="D169" s="351"/>
      <c r="J169" s="1641"/>
      <c r="K169" s="1641"/>
      <c r="L169" s="1641"/>
      <c r="M169" s="1641"/>
      <c r="N169" s="1641"/>
      <c r="O169" s="1641"/>
      <c r="P169" s="1641"/>
      <c r="Q169" s="1641"/>
      <c r="R169" s="1641"/>
      <c r="S169" s="1641"/>
      <c r="T169" s="1641"/>
      <c r="U169" s="1641"/>
      <c r="V169" s="1641"/>
      <c r="W169" s="1641"/>
      <c r="X169" s="1641"/>
      <c r="Y169" s="1641"/>
      <c r="AA169" s="1160"/>
      <c r="AB169" s="1636"/>
      <c r="AC169" s="1636"/>
      <c r="AD169" s="1160"/>
      <c r="AE169" s="1160"/>
      <c r="AF169" s="1160"/>
      <c r="AG169" s="1160"/>
      <c r="AH169" s="1636"/>
      <c r="AI169" s="1160"/>
      <c r="AJ169" s="1160"/>
      <c r="AK169" s="544"/>
      <c r="AL169" s="1160"/>
      <c r="AM169" s="1160"/>
      <c r="AN169" s="1160"/>
      <c r="AO169" s="1160"/>
      <c r="AP169" s="1160"/>
      <c r="AQ169" s="1632"/>
      <c r="AR169" s="566"/>
      <c r="AS169" s="566"/>
      <c r="AT169" s="566"/>
      <c r="AU169" s="566"/>
      <c r="AV169" s="1641">
        <v>11</v>
      </c>
    </row>
    <row s="1641" customFormat="1" customHeight="1" ht="11.549999999999999">
      <c r="A170" s="987"/>
      <c r="B170" s="1636"/>
      <c r="C170" s="1636"/>
      <c r="D170" s="351"/>
      <c r="J170" s="1641"/>
      <c r="K170" s="1641"/>
      <c r="L170" s="1641"/>
      <c r="M170" s="1641"/>
      <c r="N170" s="1641"/>
      <c r="O170" s="1641"/>
      <c r="P170" s="1641"/>
      <c r="Q170" s="1641"/>
      <c r="R170" s="1641"/>
      <c r="S170" s="1641"/>
      <c r="T170" s="1641"/>
      <c r="U170" s="1641"/>
      <c r="V170" s="1641"/>
      <c r="W170" s="1641"/>
      <c r="X170" s="1641"/>
      <c r="Y170" s="1641"/>
      <c r="AA170" s="1160"/>
      <c r="AB170" s="1636"/>
      <c r="AC170" s="1636"/>
      <c r="AD170" s="1160"/>
      <c r="AE170" s="1160"/>
      <c r="AF170" s="1160"/>
      <c r="AG170" s="1160"/>
      <c r="AH170" s="1636"/>
      <c r="AI170" s="1160"/>
      <c r="AJ170" s="1160"/>
      <c r="AK170" s="544"/>
      <c r="AL170" s="1160"/>
      <c r="AM170" s="1160"/>
      <c r="AN170" s="1160"/>
      <c r="AO170" s="1160"/>
      <c r="AP170" s="1160"/>
      <c r="AQ170" s="1632"/>
      <c r="AR170" s="566"/>
      <c r="AS170" s="566"/>
      <c r="AT170" s="566"/>
      <c r="AU170" s="566"/>
      <c r="AV170" s="1641">
        <v>11</v>
      </c>
    </row>
    <row s="1641" customFormat="1" customHeight="1" ht="11.549999999999999">
      <c r="A171" s="987"/>
      <c r="B171" s="1636"/>
      <c r="C171" s="1636"/>
      <c r="D171" s="351"/>
      <c r="J171" s="1641"/>
      <c r="K171" s="1641"/>
      <c r="L171" s="1641"/>
      <c r="M171" s="1641"/>
      <c r="N171" s="1641"/>
      <c r="O171" s="1641"/>
      <c r="P171" s="1641"/>
      <c r="Q171" s="1641"/>
      <c r="R171" s="1641"/>
      <c r="S171" s="1641"/>
      <c r="T171" s="1641"/>
      <c r="U171" s="1641"/>
      <c r="V171" s="1641"/>
      <c r="W171" s="1641"/>
      <c r="X171" s="1641"/>
      <c r="Y171" s="1641"/>
      <c r="AA171" s="1160"/>
      <c r="AB171" s="1636"/>
      <c r="AC171" s="1636"/>
      <c r="AD171" s="1160"/>
      <c r="AE171" s="1160"/>
      <c r="AF171" s="1160"/>
      <c r="AG171" s="1160"/>
      <c r="AH171" s="1636"/>
      <c r="AI171" s="1160"/>
      <c r="AJ171" s="1160"/>
      <c r="AK171" s="544"/>
      <c r="AL171" s="1160"/>
      <c r="AM171" s="1160"/>
      <c r="AN171" s="1160"/>
      <c r="AO171" s="1160"/>
      <c r="AP171" s="1160"/>
      <c r="AQ171" s="1632"/>
      <c r="AR171" s="566"/>
      <c r="AS171" s="566"/>
      <c r="AT171" s="566"/>
      <c r="AU171" s="566"/>
      <c r="AV171" s="1641">
        <v>11</v>
      </c>
    </row>
    <row s="1641" customFormat="1" customHeight="1" ht="11.549999999999999">
      <c r="A172" s="987"/>
      <c r="B172" s="1636"/>
      <c r="C172" s="1636"/>
      <c r="D172" s="351"/>
      <c r="J172" s="1641"/>
      <c r="K172" s="1641"/>
      <c r="L172" s="1641"/>
      <c r="M172" s="1641"/>
      <c r="N172" s="1641"/>
      <c r="O172" s="1641"/>
      <c r="P172" s="1641"/>
      <c r="Q172" s="1641"/>
      <c r="R172" s="1641"/>
      <c r="S172" s="1641"/>
      <c r="T172" s="1641"/>
      <c r="U172" s="1641"/>
      <c r="V172" s="1641"/>
      <c r="W172" s="1641"/>
      <c r="X172" s="1641"/>
      <c r="Y172" s="1641"/>
      <c r="AA172" s="1160"/>
      <c r="AB172" s="1636"/>
      <c r="AC172" s="1636"/>
      <c r="AD172" s="1160"/>
      <c r="AE172" s="1160"/>
      <c r="AF172" s="1160"/>
      <c r="AG172" s="1160"/>
      <c r="AH172" s="1636"/>
      <c r="AI172" s="1160"/>
      <c r="AJ172" s="1160"/>
      <c r="AK172" s="544"/>
      <c r="AL172" s="1160"/>
      <c r="AM172" s="1160"/>
      <c r="AN172" s="1160"/>
      <c r="AO172" s="1160"/>
      <c r="AP172" s="1160"/>
      <c r="AQ172" s="1632"/>
      <c r="AR172" s="566"/>
      <c r="AS172" s="566"/>
      <c r="AT172" s="566"/>
      <c r="AU172" s="566"/>
      <c r="AV172" s="1641">
        <v>11</v>
      </c>
    </row>
    <row s="1641" customFormat="1" customHeight="1" ht="11.549999999999999">
      <c r="A173" s="987"/>
      <c r="B173" s="1636"/>
      <c r="C173" s="1636"/>
      <c r="D173" s="351"/>
      <c r="J173" s="1641"/>
      <c r="K173" s="1641"/>
      <c r="L173" s="1641"/>
      <c r="M173" s="1641"/>
      <c r="N173" s="1641"/>
      <c r="O173" s="1641"/>
      <c r="P173" s="1641"/>
      <c r="Q173" s="1641"/>
      <c r="R173" s="1641"/>
      <c r="S173" s="1641"/>
      <c r="T173" s="1641"/>
      <c r="U173" s="1641"/>
      <c r="V173" s="1641"/>
      <c r="W173" s="1641"/>
      <c r="X173" s="1641"/>
      <c r="Y173" s="1641"/>
      <c r="AA173" s="1160"/>
      <c r="AB173" s="1636"/>
      <c r="AC173" s="1636"/>
      <c r="AD173" s="1160"/>
      <c r="AE173" s="1160"/>
      <c r="AF173" s="1160"/>
      <c r="AG173" s="1160"/>
      <c r="AH173" s="1636"/>
      <c r="AI173" s="1160"/>
      <c r="AJ173" s="1160"/>
      <c r="AK173" s="544"/>
      <c r="AL173" s="1160"/>
      <c r="AM173" s="1160"/>
      <c r="AN173" s="1160"/>
      <c r="AO173" s="1160"/>
      <c r="AP173" s="1160"/>
      <c r="AQ173" s="1632"/>
      <c r="AR173" s="566"/>
      <c r="AS173" s="566"/>
      <c r="AT173" s="566"/>
      <c r="AU173" s="566"/>
      <c r="AV173" s="1641">
        <v>11</v>
      </c>
    </row>
    <row s="1641" customFormat="1" customHeight="1" ht="11.549999999999999">
      <c r="A174" s="987"/>
      <c r="B174" s="1636"/>
      <c r="C174" s="1636"/>
      <c r="D174" s="351"/>
      <c r="J174" s="1641"/>
      <c r="K174" s="1641"/>
      <c r="L174" s="1641"/>
      <c r="M174" s="1641"/>
      <c r="N174" s="1641"/>
      <c r="O174" s="1641"/>
      <c r="P174" s="1641"/>
      <c r="Q174" s="1641"/>
      <c r="R174" s="1641"/>
      <c r="S174" s="1641"/>
      <c r="T174" s="1641"/>
      <c r="U174" s="1641"/>
      <c r="V174" s="1641"/>
      <c r="W174" s="1641"/>
      <c r="X174" s="1641"/>
      <c r="Y174" s="1641"/>
      <c r="AA174" s="1160"/>
      <c r="AB174" s="1636"/>
      <c r="AC174" s="1636"/>
      <c r="AD174" s="1160"/>
      <c r="AE174" s="1160"/>
      <c r="AF174" s="1160"/>
      <c r="AG174" s="1160"/>
      <c r="AH174" s="1636"/>
      <c r="AI174" s="1160"/>
      <c r="AJ174" s="1160"/>
      <c r="AK174" s="544"/>
      <c r="AL174" s="1160"/>
      <c r="AM174" s="1160"/>
      <c r="AN174" s="1160"/>
      <c r="AO174" s="1160"/>
      <c r="AP174" s="1160"/>
      <c r="AQ174" s="1632"/>
      <c r="AR174" s="566"/>
      <c r="AS174" s="566"/>
      <c r="AT174" s="566"/>
      <c r="AU174" s="566"/>
      <c r="AV174" s="1641">
        <v>11</v>
      </c>
    </row>
    <row s="1641" customFormat="1" customHeight="1" ht="11.549999999999999">
      <c r="A175" s="987"/>
      <c r="B175" s="1636"/>
      <c r="C175" s="1636"/>
      <c r="D175" s="351"/>
      <c r="J175" s="1641"/>
      <c r="K175" s="1641"/>
      <c r="L175" s="1641"/>
      <c r="M175" s="1641"/>
      <c r="N175" s="1641"/>
      <c r="O175" s="1641"/>
      <c r="P175" s="1641"/>
      <c r="Q175" s="1641"/>
      <c r="R175" s="1641"/>
      <c r="S175" s="1641"/>
      <c r="T175" s="1641"/>
      <c r="U175" s="1641"/>
      <c r="V175" s="1641"/>
      <c r="W175" s="1641"/>
      <c r="X175" s="1641"/>
      <c r="Y175" s="1641"/>
      <c r="AA175" s="1160"/>
      <c r="AB175" s="1636"/>
      <c r="AC175" s="1636"/>
      <c r="AD175" s="1160"/>
      <c r="AE175" s="1160"/>
      <c r="AF175" s="1160"/>
      <c r="AG175" s="1160"/>
      <c r="AH175" s="1636"/>
      <c r="AI175" s="1160"/>
      <c r="AJ175" s="1160"/>
      <c r="AK175" s="544"/>
      <c r="AL175" s="1160"/>
      <c r="AM175" s="1160"/>
      <c r="AN175" s="1160"/>
      <c r="AO175" s="1160"/>
      <c r="AP175" s="1160"/>
      <c r="AQ175" s="1632"/>
      <c r="AR175" s="566"/>
      <c r="AS175" s="566"/>
      <c r="AT175" s="566"/>
      <c r="AU175" s="566"/>
      <c r="AV175" s="1641">
        <v>11</v>
      </c>
    </row>
    <row s="1641" customFormat="1" customHeight="1" ht="11.549999999999999">
      <c r="A176" s="987"/>
      <c r="B176" s="1636"/>
      <c r="C176" s="1636"/>
      <c r="D176" s="351"/>
      <c r="J176" s="1641"/>
      <c r="K176" s="1641"/>
      <c r="L176" s="1641"/>
      <c r="M176" s="1641"/>
      <c r="N176" s="1641"/>
      <c r="O176" s="1641"/>
      <c r="P176" s="1641"/>
      <c r="Q176" s="1641"/>
      <c r="R176" s="1641"/>
      <c r="S176" s="1641"/>
      <c r="T176" s="1641"/>
      <c r="U176" s="1641"/>
      <c r="V176" s="1641"/>
      <c r="W176" s="1641"/>
      <c r="X176" s="1641"/>
      <c r="Y176" s="1641"/>
      <c r="AA176" s="1160"/>
      <c r="AB176" s="1636"/>
      <c r="AC176" s="1636"/>
      <c r="AD176" s="1160"/>
      <c r="AE176" s="1160"/>
      <c r="AF176" s="1160"/>
      <c r="AG176" s="1160"/>
      <c r="AH176" s="1636"/>
      <c r="AI176" s="1160"/>
      <c r="AJ176" s="1160"/>
      <c r="AK176" s="544"/>
      <c r="AL176" s="1160"/>
      <c r="AM176" s="1160"/>
      <c r="AN176" s="1160"/>
      <c r="AO176" s="1160"/>
      <c r="AP176" s="1160"/>
      <c r="AQ176" s="1632"/>
      <c r="AR176" s="566"/>
      <c r="AS176" s="566"/>
      <c r="AT176" s="566"/>
      <c r="AU176" s="566"/>
      <c r="AV176" s="1641">
        <v>11</v>
      </c>
    </row>
    <row s="1641" customFormat="1" customHeight="1" ht="11.549999999999999">
      <c r="A177" s="987"/>
      <c r="B177" s="1636"/>
      <c r="C177" s="1636"/>
      <c r="D177" s="351"/>
      <c r="J177" s="1641"/>
      <c r="K177" s="1641"/>
      <c r="L177" s="1641"/>
      <c r="M177" s="1641"/>
      <c r="N177" s="1641"/>
      <c r="O177" s="1641"/>
      <c r="P177" s="1641"/>
      <c r="Q177" s="1641"/>
      <c r="R177" s="1641"/>
      <c r="S177" s="1641"/>
      <c r="T177" s="1641"/>
      <c r="U177" s="1641"/>
      <c r="V177" s="1641"/>
      <c r="W177" s="1641"/>
      <c r="X177" s="1641"/>
      <c r="Y177" s="1641"/>
      <c r="AA177" s="1160"/>
      <c r="AB177" s="1636"/>
      <c r="AC177" s="1636"/>
      <c r="AD177" s="1160"/>
      <c r="AE177" s="1160"/>
      <c r="AF177" s="1160"/>
      <c r="AG177" s="1160"/>
      <c r="AH177" s="1636"/>
      <c r="AI177" s="1160"/>
      <c r="AJ177" s="1160"/>
      <c r="AK177" s="544"/>
      <c r="AL177" s="1160"/>
      <c r="AM177" s="1160"/>
      <c r="AN177" s="1160"/>
      <c r="AO177" s="1160"/>
      <c r="AP177" s="1160"/>
      <c r="AQ177" s="1632"/>
      <c r="AR177" s="566"/>
      <c r="AS177" s="566"/>
      <c r="AT177" s="566"/>
      <c r="AU177" s="566"/>
      <c r="AV177" s="1641">
        <v>11</v>
      </c>
    </row>
    <row s="1641" customFormat="1" customHeight="1" ht="11.549999999999999">
      <c r="A178" s="987"/>
      <c r="B178" s="1636"/>
      <c r="C178" s="1636"/>
      <c r="D178" s="351"/>
      <c r="J178" s="1641"/>
      <c r="K178" s="1641"/>
      <c r="L178" s="1641"/>
      <c r="M178" s="1641"/>
      <c r="N178" s="1641"/>
      <c r="O178" s="1641"/>
      <c r="P178" s="1641"/>
      <c r="Q178" s="1641"/>
      <c r="R178" s="1641"/>
      <c r="S178" s="1641"/>
      <c r="T178" s="1641"/>
      <c r="U178" s="1641"/>
      <c r="V178" s="1641"/>
      <c r="W178" s="1641"/>
      <c r="X178" s="1641"/>
      <c r="Y178" s="1641"/>
      <c r="AA178" s="1160"/>
      <c r="AB178" s="1636"/>
      <c r="AC178" s="1636"/>
      <c r="AD178" s="1160"/>
      <c r="AE178" s="1160"/>
      <c r="AF178" s="1160"/>
      <c r="AG178" s="1160"/>
      <c r="AH178" s="1636"/>
      <c r="AI178" s="1160"/>
      <c r="AJ178" s="1160"/>
      <c r="AK178" s="544"/>
      <c r="AL178" s="1160"/>
      <c r="AM178" s="1160"/>
      <c r="AN178" s="1160"/>
      <c r="AO178" s="1160"/>
      <c r="AP178" s="1160"/>
      <c r="AQ178" s="1632"/>
      <c r="AR178" s="566"/>
      <c r="AS178" s="566"/>
      <c r="AT178" s="566"/>
      <c r="AU178" s="566"/>
      <c r="AV178" s="1641">
        <v>11</v>
      </c>
    </row>
    <row s="1641" customFormat="1" customHeight="1" ht="11.549999999999999">
      <c r="A179" s="987"/>
      <c r="B179" s="1636"/>
      <c r="C179" s="1636"/>
      <c r="D179" s="351"/>
      <c r="J179" s="1641"/>
      <c r="K179" s="1641"/>
      <c r="L179" s="1641"/>
      <c r="M179" s="1641"/>
      <c r="N179" s="1641"/>
      <c r="O179" s="1641"/>
      <c r="P179" s="1641"/>
      <c r="Q179" s="1641"/>
      <c r="R179" s="1641"/>
      <c r="S179" s="1641"/>
      <c r="T179" s="1641"/>
      <c r="U179" s="1641"/>
      <c r="V179" s="1641"/>
      <c r="W179" s="1641"/>
      <c r="X179" s="1641"/>
      <c r="Y179" s="1641"/>
      <c r="AA179" s="1160"/>
      <c r="AB179" s="1636"/>
      <c r="AC179" s="1636"/>
      <c r="AD179" s="1160"/>
      <c r="AE179" s="1160"/>
      <c r="AF179" s="1160"/>
      <c r="AG179" s="1160"/>
      <c r="AH179" s="1636"/>
      <c r="AI179" s="1160"/>
      <c r="AJ179" s="1160"/>
      <c r="AK179" s="544"/>
      <c r="AL179" s="1160"/>
      <c r="AM179" s="1160"/>
      <c r="AN179" s="1160"/>
      <c r="AO179" s="1160"/>
      <c r="AP179" s="1160"/>
      <c r="AQ179" s="1632"/>
      <c r="AR179" s="566"/>
      <c r="AS179" s="566"/>
      <c r="AT179" s="566"/>
      <c r="AU179" s="566"/>
      <c r="AV179" s="1641">
        <v>11</v>
      </c>
    </row>
    <row s="1641" customFormat="1" customHeight="1" ht="11.549999999999999">
      <c r="A180" s="987"/>
      <c r="B180" s="1636"/>
      <c r="C180" s="1636"/>
      <c r="D180" s="351"/>
      <c r="J180" s="1641"/>
      <c r="K180" s="1641"/>
      <c r="L180" s="1641"/>
      <c r="M180" s="1641"/>
      <c r="N180" s="1641"/>
      <c r="O180" s="1641"/>
      <c r="P180" s="1641"/>
      <c r="Q180" s="1641"/>
      <c r="R180" s="1641"/>
      <c r="S180" s="1641"/>
      <c r="T180" s="1641"/>
      <c r="U180" s="1641"/>
      <c r="V180" s="1641"/>
      <c r="W180" s="1641"/>
      <c r="X180" s="1641"/>
      <c r="Y180" s="1641"/>
      <c r="AA180" s="1160"/>
      <c r="AB180" s="1636"/>
      <c r="AC180" s="1636"/>
      <c r="AD180" s="1160"/>
      <c r="AE180" s="1160"/>
      <c r="AF180" s="1160"/>
      <c r="AG180" s="1160"/>
      <c r="AH180" s="1636"/>
      <c r="AI180" s="1160"/>
      <c r="AJ180" s="1160"/>
      <c r="AK180" s="544"/>
      <c r="AL180" s="1160"/>
      <c r="AM180" s="1160"/>
      <c r="AN180" s="1160"/>
      <c r="AO180" s="1160"/>
      <c r="AP180" s="1160"/>
      <c r="AQ180" s="1632"/>
      <c r="AR180" s="566"/>
      <c r="AS180" s="566"/>
      <c r="AT180" s="566"/>
      <c r="AU180" s="566"/>
      <c r="AV180" s="1641">
        <v>11</v>
      </c>
    </row>
    <row s="1641" customFormat="1" customHeight="1" ht="11.549999999999999">
      <c r="A181" s="987"/>
      <c r="B181" s="1636"/>
      <c r="C181" s="1636"/>
      <c r="D181" s="351"/>
      <c r="J181" s="1641"/>
      <c r="K181" s="1641"/>
      <c r="L181" s="1641"/>
      <c r="M181" s="1641"/>
      <c r="N181" s="1641"/>
      <c r="O181" s="1641"/>
      <c r="P181" s="1641"/>
      <c r="Q181" s="1641"/>
      <c r="R181" s="1641"/>
      <c r="S181" s="1641"/>
      <c r="T181" s="1641"/>
      <c r="U181" s="1641"/>
      <c r="V181" s="1641"/>
      <c r="W181" s="1641"/>
      <c r="X181" s="1641"/>
      <c r="Y181" s="1641"/>
      <c r="AA181" s="1160"/>
      <c r="AB181" s="1636"/>
      <c r="AC181" s="1636"/>
      <c r="AD181" s="1160"/>
      <c r="AE181" s="1160"/>
      <c r="AF181" s="1160"/>
      <c r="AG181" s="1160"/>
      <c r="AH181" s="1636"/>
      <c r="AI181" s="1160"/>
      <c r="AJ181" s="1160"/>
      <c r="AK181" s="544"/>
      <c r="AL181" s="1160"/>
      <c r="AM181" s="1160"/>
      <c r="AN181" s="1160"/>
      <c r="AO181" s="1160"/>
      <c r="AP181" s="1160"/>
      <c r="AQ181" s="1632"/>
      <c r="AR181" s="566"/>
      <c r="AS181" s="566"/>
      <c r="AT181" s="566"/>
      <c r="AU181" s="566"/>
      <c r="AV181" s="1641">
        <v>11</v>
      </c>
    </row>
    <row s="1641" customFormat="1" customHeight="1" ht="11.549999999999999">
      <c r="A182" s="987"/>
      <c r="B182" s="1636"/>
      <c r="C182" s="1636"/>
      <c r="D182" s="351"/>
      <c r="J182" s="1641"/>
      <c r="K182" s="1641"/>
      <c r="L182" s="1641"/>
      <c r="M182" s="1641"/>
      <c r="N182" s="1641"/>
      <c r="O182" s="1641"/>
      <c r="P182" s="1641"/>
      <c r="Q182" s="1641"/>
      <c r="R182" s="1641"/>
      <c r="S182" s="1641"/>
      <c r="T182" s="1641"/>
      <c r="U182" s="1641"/>
      <c r="V182" s="1641"/>
      <c r="W182" s="1641"/>
      <c r="X182" s="1641"/>
      <c r="Y182" s="1641"/>
      <c r="AA182" s="1160"/>
      <c r="AB182" s="1636"/>
      <c r="AC182" s="1636"/>
      <c r="AD182" s="1160"/>
      <c r="AE182" s="1160"/>
      <c r="AF182" s="1160"/>
      <c r="AG182" s="1160"/>
      <c r="AH182" s="1636"/>
      <c r="AI182" s="1160"/>
      <c r="AJ182" s="1160"/>
      <c r="AK182" s="544"/>
      <c r="AL182" s="1160"/>
      <c r="AM182" s="1160"/>
      <c r="AN182" s="1160"/>
      <c r="AO182" s="1160"/>
      <c r="AP182" s="1160"/>
      <c r="AQ182" s="1632"/>
      <c r="AR182" s="566"/>
      <c r="AS182" s="566"/>
      <c r="AT182" s="566"/>
      <c r="AU182" s="566"/>
      <c r="AV182" s="1641">
        <v>11</v>
      </c>
    </row>
    <row s="1641" customFormat="1" customHeight="1" ht="11.549999999999999">
      <c r="A183" s="987"/>
      <c r="B183" s="1636"/>
      <c r="C183" s="1636"/>
      <c r="D183" s="351"/>
      <c r="J183" s="1641"/>
      <c r="K183" s="1641"/>
      <c r="L183" s="1641"/>
      <c r="M183" s="1641"/>
      <c r="N183" s="1641"/>
      <c r="O183" s="1641"/>
      <c r="P183" s="1641"/>
      <c r="Q183" s="1641"/>
      <c r="R183" s="1641"/>
      <c r="S183" s="1641"/>
      <c r="T183" s="1641"/>
      <c r="U183" s="1641"/>
      <c r="V183" s="1641"/>
      <c r="W183" s="1641"/>
      <c r="X183" s="1641"/>
      <c r="Y183" s="1641"/>
      <c r="AA183" s="1160"/>
      <c r="AB183" s="1636"/>
      <c r="AC183" s="1636"/>
      <c r="AD183" s="1160"/>
      <c r="AE183" s="1160"/>
      <c r="AF183" s="1160"/>
      <c r="AG183" s="1160"/>
      <c r="AH183" s="1636"/>
      <c r="AI183" s="1160"/>
      <c r="AJ183" s="1160"/>
      <c r="AK183" s="544"/>
      <c r="AL183" s="1160"/>
      <c r="AM183" s="1160"/>
      <c r="AN183" s="1160"/>
      <c r="AO183" s="1160"/>
      <c r="AP183" s="1160"/>
      <c r="AQ183" s="1632"/>
      <c r="AR183" s="566"/>
      <c r="AS183" s="566"/>
      <c r="AT183" s="566"/>
      <c r="AU183" s="566"/>
      <c r="AV183" s="1641">
        <v>11</v>
      </c>
    </row>
    <row s="1641" customFormat="1" customHeight="1" ht="11.549999999999999">
      <c r="A184" s="987"/>
      <c r="B184" s="1636"/>
      <c r="C184" s="1636"/>
      <c r="D184" s="351"/>
      <c r="J184" s="1641"/>
      <c r="K184" s="1641"/>
      <c r="L184" s="1641"/>
      <c r="M184" s="1641"/>
      <c r="N184" s="1641"/>
      <c r="O184" s="1641"/>
      <c r="P184" s="1641"/>
      <c r="Q184" s="1641"/>
      <c r="R184" s="1641"/>
      <c r="S184" s="1641"/>
      <c r="T184" s="1641"/>
      <c r="U184" s="1641"/>
      <c r="V184" s="1641"/>
      <c r="W184" s="1641"/>
      <c r="X184" s="1641"/>
      <c r="Y184" s="1641"/>
      <c r="AA184" s="1160"/>
      <c r="AB184" s="1636"/>
      <c r="AC184" s="1636"/>
      <c r="AD184" s="1160"/>
      <c r="AE184" s="1160"/>
      <c r="AF184" s="1160"/>
      <c r="AG184" s="1160"/>
      <c r="AH184" s="1636"/>
      <c r="AI184" s="1160"/>
      <c r="AJ184" s="1160"/>
      <c r="AK184" s="544"/>
      <c r="AL184" s="1160"/>
      <c r="AM184" s="1160"/>
      <c r="AN184" s="1160"/>
      <c r="AO184" s="1160"/>
      <c r="AP184" s="1160"/>
      <c r="AQ184" s="1632"/>
      <c r="AR184" s="566"/>
      <c r="AS184" s="566"/>
      <c r="AT184" s="566"/>
      <c r="AU184" s="566"/>
      <c r="AV184" s="1641">
        <v>11</v>
      </c>
    </row>
    <row s="1641" customFormat="1" customHeight="1" ht="11.549999999999999">
      <c r="A185" s="987"/>
      <c r="B185" s="1636"/>
      <c r="C185" s="1636"/>
      <c r="D185" s="351"/>
      <c r="J185" s="1641"/>
      <c r="K185" s="1641"/>
      <c r="L185" s="1641"/>
      <c r="M185" s="1641"/>
      <c r="N185" s="1641"/>
      <c r="O185" s="1641"/>
      <c r="P185" s="1641"/>
      <c r="Q185" s="1641"/>
      <c r="R185" s="1641"/>
      <c r="S185" s="1641"/>
      <c r="T185" s="1641"/>
      <c r="U185" s="1641"/>
      <c r="V185" s="1641"/>
      <c r="W185" s="1641"/>
      <c r="X185" s="1641"/>
      <c r="Y185" s="1641"/>
      <c r="AA185" s="1160"/>
      <c r="AB185" s="1636"/>
      <c r="AC185" s="1636"/>
      <c r="AD185" s="1160"/>
      <c r="AE185" s="1160"/>
      <c r="AF185" s="1160"/>
      <c r="AG185" s="1160"/>
      <c r="AH185" s="1636"/>
      <c r="AI185" s="1160"/>
      <c r="AJ185" s="1160"/>
      <c r="AK185" s="544"/>
      <c r="AL185" s="1160"/>
      <c r="AM185" s="1160"/>
      <c r="AN185" s="1160"/>
      <c r="AO185" s="1160"/>
      <c r="AP185" s="1160"/>
      <c r="AQ185" s="1632"/>
      <c r="AR185" s="566"/>
      <c r="AS185" s="566"/>
      <c r="AT185" s="566"/>
      <c r="AU185" s="566"/>
      <c r="AV185" s="1641">
        <v>11</v>
      </c>
    </row>
    <row s="1641" customFormat="1" customHeight="1" ht="11.549999999999999">
      <c r="A186" s="987"/>
      <c r="B186" s="1636"/>
      <c r="C186" s="1636"/>
      <c r="D186" s="351"/>
      <c r="J186" s="1641"/>
      <c r="K186" s="1641"/>
      <c r="L186" s="1641"/>
      <c r="M186" s="1641"/>
      <c r="N186" s="1641"/>
      <c r="O186" s="1641"/>
      <c r="P186" s="1641"/>
      <c r="Q186" s="1641"/>
      <c r="R186" s="1641"/>
      <c r="S186" s="1641"/>
      <c r="T186" s="1641"/>
      <c r="U186" s="1641"/>
      <c r="V186" s="1641"/>
      <c r="W186" s="1641"/>
      <c r="X186" s="1641"/>
      <c r="Y186" s="1641"/>
      <c r="AA186" s="1160"/>
      <c r="AB186" s="1636"/>
      <c r="AC186" s="1636"/>
      <c r="AD186" s="1160"/>
      <c r="AE186" s="1160"/>
      <c r="AF186" s="1160"/>
      <c r="AG186" s="1160"/>
      <c r="AH186" s="1636"/>
      <c r="AI186" s="1160"/>
      <c r="AJ186" s="1160"/>
      <c r="AK186" s="544"/>
      <c r="AL186" s="1160"/>
      <c r="AM186" s="1160"/>
      <c r="AN186" s="1160"/>
      <c r="AO186" s="1160"/>
      <c r="AP186" s="1160"/>
      <c r="AQ186" s="1632"/>
      <c r="AR186" s="566"/>
      <c r="AS186" s="566"/>
      <c r="AT186" s="566"/>
      <c r="AU186" s="566"/>
      <c r="AV186" s="1641">
        <v>11</v>
      </c>
    </row>
    <row s="1641" customFormat="1" customHeight="1" ht="11.549999999999999">
      <c r="A187" s="987"/>
      <c r="B187" s="1636"/>
      <c r="C187" s="1636"/>
      <c r="D187" s="351"/>
      <c r="J187" s="1641"/>
      <c r="K187" s="1641"/>
      <c r="L187" s="1641"/>
      <c r="M187" s="1641"/>
      <c r="N187" s="1641"/>
      <c r="O187" s="1641"/>
      <c r="P187" s="1641"/>
      <c r="Q187" s="1641"/>
      <c r="R187" s="1641"/>
      <c r="S187" s="1641"/>
      <c r="T187" s="1641"/>
      <c r="U187" s="1641"/>
      <c r="V187" s="1641"/>
      <c r="W187" s="1641"/>
      <c r="X187" s="1641"/>
      <c r="Y187" s="1641"/>
      <c r="AA187" s="1160"/>
      <c r="AB187" s="1636"/>
      <c r="AC187" s="1636"/>
      <c r="AD187" s="1160"/>
      <c r="AE187" s="1160"/>
      <c r="AF187" s="1160"/>
      <c r="AG187" s="1160"/>
      <c r="AH187" s="1636"/>
      <c r="AI187" s="1160"/>
      <c r="AJ187" s="1160"/>
      <c r="AK187" s="544"/>
      <c r="AL187" s="1160"/>
      <c r="AM187" s="1160"/>
      <c r="AN187" s="1160"/>
      <c r="AO187" s="1160"/>
      <c r="AP187" s="1160"/>
      <c r="AQ187" s="1632"/>
      <c r="AR187" s="566"/>
      <c r="AS187" s="566"/>
      <c r="AT187" s="566"/>
      <c r="AU187" s="566"/>
      <c r="AV187" s="1641">
        <v>11</v>
      </c>
    </row>
    <row s="1641" customFormat="1" customHeight="1" ht="11.549999999999999">
      <c r="A188" s="987"/>
      <c r="B188" s="1636"/>
      <c r="C188" s="1636"/>
      <c r="D188" s="351"/>
      <c r="J188" s="1641"/>
      <c r="K188" s="1641"/>
      <c r="L188" s="1641"/>
      <c r="M188" s="1641"/>
      <c r="N188" s="1641"/>
      <c r="O188" s="1641"/>
      <c r="P188" s="1641"/>
      <c r="Q188" s="1641"/>
      <c r="R188" s="1641"/>
      <c r="S188" s="1641"/>
      <c r="T188" s="1641"/>
      <c r="U188" s="1641"/>
      <c r="V188" s="1641"/>
      <c r="W188" s="1641"/>
      <c r="X188" s="1641"/>
      <c r="Y188" s="1641"/>
      <c r="AA188" s="1160"/>
      <c r="AB188" s="1636"/>
      <c r="AC188" s="1636"/>
      <c r="AD188" s="1160"/>
      <c r="AE188" s="1160"/>
      <c r="AF188" s="1160"/>
      <c r="AG188" s="1160"/>
      <c r="AH188" s="1636"/>
      <c r="AI188" s="1160"/>
      <c r="AJ188" s="1160"/>
      <c r="AK188" s="544"/>
      <c r="AL188" s="1160"/>
      <c r="AM188" s="1160"/>
      <c r="AN188" s="1160"/>
      <c r="AO188" s="1160"/>
      <c r="AP188" s="1160"/>
      <c r="AQ188" s="1632"/>
      <c r="AR188" s="566"/>
      <c r="AS188" s="566"/>
      <c r="AT188" s="566"/>
      <c r="AU188" s="566"/>
      <c r="AV188" s="1641">
        <v>11</v>
      </c>
    </row>
    <row s="1641" customFormat="1" customHeight="1" ht="11.549999999999999">
      <c r="A189" s="987"/>
      <c r="B189" s="1636"/>
      <c r="C189" s="1636"/>
      <c r="D189" s="351"/>
      <c r="J189" s="1641"/>
      <c r="K189" s="1641"/>
      <c r="L189" s="1641"/>
      <c r="M189" s="1641"/>
      <c r="N189" s="1641"/>
      <c r="O189" s="1641"/>
      <c r="P189" s="1641"/>
      <c r="Q189" s="1641"/>
      <c r="R189" s="1641"/>
      <c r="S189" s="1641"/>
      <c r="T189" s="1641"/>
      <c r="U189" s="1641"/>
      <c r="V189" s="1641"/>
      <c r="W189" s="1641"/>
      <c r="X189" s="1641"/>
      <c r="Y189" s="1641"/>
      <c r="AA189" s="1160"/>
      <c r="AB189" s="1636"/>
      <c r="AC189" s="1636"/>
      <c r="AD189" s="1160"/>
      <c r="AE189" s="1160"/>
      <c r="AF189" s="1160"/>
      <c r="AG189" s="1160"/>
      <c r="AH189" s="1636"/>
      <c r="AI189" s="1160"/>
      <c r="AJ189" s="1160"/>
      <c r="AK189" s="544"/>
      <c r="AL189" s="1160"/>
      <c r="AM189" s="1160"/>
      <c r="AN189" s="1160"/>
      <c r="AO189" s="1160"/>
      <c r="AP189" s="1160"/>
      <c r="AQ189" s="1632"/>
      <c r="AR189" s="566"/>
      <c r="AS189" s="566"/>
      <c r="AT189" s="566"/>
      <c r="AU189" s="566"/>
      <c r="AV189" s="1641">
        <v>11</v>
      </c>
    </row>
    <row s="1641" customFormat="1" customHeight="1" ht="11.549999999999999">
      <c r="A190" s="987"/>
      <c r="B190" s="1636"/>
      <c r="C190" s="1636"/>
      <c r="D190" s="351"/>
      <c r="J190" s="1641"/>
      <c r="K190" s="1641"/>
      <c r="L190" s="1641"/>
      <c r="M190" s="1641"/>
      <c r="N190" s="1641"/>
      <c r="O190" s="1641"/>
      <c r="P190" s="1641"/>
      <c r="Q190" s="1641"/>
      <c r="R190" s="1641"/>
      <c r="S190" s="1641"/>
      <c r="T190" s="1641"/>
      <c r="U190" s="1641"/>
      <c r="V190" s="1641"/>
      <c r="W190" s="1641"/>
      <c r="X190" s="1641"/>
      <c r="Y190" s="1641"/>
      <c r="AA190" s="1160"/>
      <c r="AB190" s="1636"/>
      <c r="AC190" s="1636"/>
      <c r="AD190" s="1160"/>
      <c r="AE190" s="1160"/>
      <c r="AF190" s="1160"/>
      <c r="AG190" s="1160"/>
      <c r="AH190" s="1636"/>
      <c r="AI190" s="1160"/>
      <c r="AJ190" s="1160"/>
      <c r="AK190" s="544"/>
      <c r="AL190" s="1160"/>
      <c r="AM190" s="1160"/>
      <c r="AN190" s="1160"/>
      <c r="AO190" s="1160"/>
      <c r="AP190" s="1160"/>
      <c r="AQ190" s="1632"/>
      <c r="AR190" s="566"/>
      <c r="AS190" s="566"/>
      <c r="AT190" s="566"/>
      <c r="AU190" s="566"/>
      <c r="AV190" s="1641">
        <v>11</v>
      </c>
    </row>
    <row s="1641" customFormat="1" customHeight="1" ht="11.549999999999999">
      <c r="A191" s="987"/>
      <c r="B191" s="1636"/>
      <c r="C191" s="1636"/>
      <c r="D191" s="351"/>
      <c r="J191" s="1641"/>
      <c r="K191" s="1641"/>
      <c r="L191" s="1641"/>
      <c r="M191" s="1641"/>
      <c r="N191" s="1641"/>
      <c r="O191" s="1641"/>
      <c r="P191" s="1641"/>
      <c r="Q191" s="1641"/>
      <c r="R191" s="1641"/>
      <c r="S191" s="1641"/>
      <c r="T191" s="1641"/>
      <c r="U191" s="1641"/>
      <c r="V191" s="1641"/>
      <c r="W191" s="1641"/>
      <c r="X191" s="1641"/>
      <c r="Y191" s="1641"/>
      <c r="AA191" s="1160"/>
      <c r="AB191" s="1636"/>
      <c r="AC191" s="1636"/>
      <c r="AD191" s="1160"/>
      <c r="AE191" s="1160"/>
      <c r="AF191" s="1160"/>
      <c r="AG191" s="1160"/>
      <c r="AH191" s="1636"/>
      <c r="AI191" s="1160"/>
      <c r="AJ191" s="1160"/>
      <c r="AK191" s="544"/>
      <c r="AL191" s="1160"/>
      <c r="AM191" s="1160"/>
      <c r="AN191" s="1160"/>
      <c r="AO191" s="1160"/>
      <c r="AP191" s="1160"/>
      <c r="AQ191" s="1632"/>
      <c r="AR191" s="566"/>
      <c r="AS191" s="566"/>
      <c r="AT191" s="566"/>
      <c r="AU191" s="566"/>
      <c r="AV191" s="1641">
        <v>11</v>
      </c>
    </row>
    <row s="1641" customFormat="1" customHeight="1" ht="11.549999999999999">
      <c r="A192" s="987"/>
      <c r="B192" s="1636"/>
      <c r="C192" s="1636"/>
      <c r="D192" s="351"/>
      <c r="J192" s="1641"/>
      <c r="K192" s="1641"/>
      <c r="L192" s="1641"/>
      <c r="M192" s="1641"/>
      <c r="N192" s="1641"/>
      <c r="O192" s="1641"/>
      <c r="P192" s="1641"/>
      <c r="Q192" s="1641"/>
      <c r="R192" s="1641"/>
      <c r="S192" s="1641"/>
      <c r="T192" s="1641"/>
      <c r="U192" s="1641"/>
      <c r="V192" s="1641"/>
      <c r="W192" s="1641"/>
      <c r="X192" s="1641"/>
      <c r="Y192" s="1641"/>
      <c r="AA192" s="1160"/>
      <c r="AB192" s="1636"/>
      <c r="AC192" s="1636"/>
      <c r="AD192" s="1160"/>
      <c r="AE192" s="1160"/>
      <c r="AF192" s="1160"/>
      <c r="AG192" s="1160"/>
      <c r="AH192" s="1636"/>
      <c r="AI192" s="1160"/>
      <c r="AJ192" s="1160"/>
      <c r="AK192" s="544"/>
      <c r="AL192" s="1160"/>
      <c r="AM192" s="1160"/>
      <c r="AN192" s="1160"/>
      <c r="AO192" s="1160"/>
      <c r="AP192" s="1160"/>
      <c r="AQ192" s="1632"/>
      <c r="AR192" s="566"/>
      <c r="AS192" s="566"/>
      <c r="AT192" s="566"/>
      <c r="AU192" s="566"/>
      <c r="AV192" s="1641">
        <v>11</v>
      </c>
    </row>
    <row s="1641" customFormat="1" customHeight="1" ht="11.549999999999999">
      <c r="A193" s="987"/>
      <c r="B193" s="1636"/>
      <c r="C193" s="1636"/>
      <c r="D193" s="351"/>
      <c r="J193" s="1641"/>
      <c r="K193" s="1641"/>
      <c r="L193" s="1641"/>
      <c r="M193" s="1641"/>
      <c r="N193" s="1641"/>
      <c r="O193" s="1641"/>
      <c r="P193" s="1641"/>
      <c r="Q193" s="1641"/>
      <c r="R193" s="1641"/>
      <c r="S193" s="1641"/>
      <c r="T193" s="1641"/>
      <c r="U193" s="1641"/>
      <c r="V193" s="1641"/>
      <c r="W193" s="1641"/>
      <c r="X193" s="1641"/>
      <c r="Y193" s="1641"/>
      <c r="AA193" s="1160"/>
      <c r="AB193" s="1636"/>
      <c r="AC193" s="1636"/>
      <c r="AD193" s="1160"/>
      <c r="AE193" s="1160"/>
      <c r="AF193" s="1160"/>
      <c r="AG193" s="1160"/>
      <c r="AH193" s="1636"/>
      <c r="AI193" s="1160"/>
      <c r="AJ193" s="1160"/>
      <c r="AK193" s="544"/>
      <c r="AL193" s="1160"/>
      <c r="AM193" s="1160"/>
      <c r="AN193" s="1160"/>
      <c r="AO193" s="1160"/>
      <c r="AP193" s="1160"/>
      <c r="AQ193" s="1632"/>
      <c r="AR193" s="566"/>
      <c r="AS193" s="566"/>
      <c r="AT193" s="566"/>
      <c r="AU193" s="566"/>
      <c r="AV193" s="1641">
        <v>11</v>
      </c>
    </row>
    <row s="1641" customFormat="1" customHeight="1" ht="11.549999999999999">
      <c r="A194" s="987"/>
      <c r="B194" s="1636"/>
      <c r="C194" s="1636"/>
      <c r="D194" s="351"/>
      <c r="J194" s="1641"/>
      <c r="K194" s="1641"/>
      <c r="L194" s="1641"/>
      <c r="M194" s="1641"/>
      <c r="N194" s="1641"/>
      <c r="O194" s="1641"/>
      <c r="P194" s="1641"/>
      <c r="Q194" s="1641"/>
      <c r="R194" s="1641"/>
      <c r="S194" s="1641"/>
      <c r="T194" s="1641"/>
      <c r="U194" s="1641"/>
      <c r="V194" s="1641"/>
      <c r="W194" s="1641"/>
      <c r="X194" s="1641"/>
      <c r="Y194" s="1641"/>
      <c r="AA194" s="1160"/>
      <c r="AB194" s="1636"/>
      <c r="AC194" s="1636"/>
      <c r="AD194" s="1160"/>
      <c r="AE194" s="1160"/>
      <c r="AF194" s="1160"/>
      <c r="AG194" s="1160"/>
      <c r="AH194" s="1636"/>
      <c r="AI194" s="1160"/>
      <c r="AJ194" s="1160"/>
      <c r="AK194" s="544"/>
      <c r="AL194" s="1160"/>
      <c r="AM194" s="1160"/>
      <c r="AN194" s="1160"/>
      <c r="AO194" s="1160"/>
      <c r="AP194" s="1160"/>
      <c r="AQ194" s="1632"/>
      <c r="AR194" s="566"/>
      <c r="AS194" s="566"/>
      <c r="AT194" s="566"/>
      <c r="AU194" s="566"/>
      <c r="AV194" s="1641">
        <v>11</v>
      </c>
    </row>
    <row s="1641" customFormat="1" customHeight="1" ht="11.549999999999999">
      <c r="A195" s="987"/>
      <c r="B195" s="1636"/>
      <c r="C195" s="1636"/>
      <c r="D195" s="351"/>
      <c r="J195" s="1641"/>
      <c r="K195" s="1641"/>
      <c r="L195" s="1641"/>
      <c r="M195" s="1641"/>
      <c r="N195" s="1641"/>
      <c r="O195" s="1641"/>
      <c r="P195" s="1641"/>
      <c r="Q195" s="1641"/>
      <c r="R195" s="1641"/>
      <c r="S195" s="1641"/>
      <c r="T195" s="1641"/>
      <c r="U195" s="1641"/>
      <c r="V195" s="1641"/>
      <c r="W195" s="1641"/>
      <c r="X195" s="1641"/>
      <c r="Y195" s="1641"/>
      <c r="AA195" s="1160"/>
      <c r="AB195" s="1636"/>
      <c r="AC195" s="1636"/>
      <c r="AD195" s="1160"/>
      <c r="AE195" s="1160"/>
      <c r="AF195" s="1160"/>
      <c r="AG195" s="1160"/>
      <c r="AH195" s="1636"/>
      <c r="AI195" s="1160"/>
      <c r="AJ195" s="1160"/>
      <c r="AK195" s="544"/>
      <c r="AL195" s="1160"/>
      <c r="AM195" s="1160"/>
      <c r="AN195" s="1160"/>
      <c r="AO195" s="1160"/>
      <c r="AP195" s="1160"/>
      <c r="AQ195" s="1632"/>
      <c r="AR195" s="566"/>
      <c r="AS195" s="566"/>
      <c r="AT195" s="566"/>
      <c r="AU195" s="566"/>
      <c r="AV195" s="1641">
        <v>11</v>
      </c>
    </row>
    <row s="1641" customFormat="1" customHeight="1" ht="11.549999999999999">
      <c r="A196" s="987"/>
      <c r="B196" s="1636"/>
      <c r="C196" s="1636"/>
      <c r="D196" s="351"/>
      <c r="J196" s="1641"/>
      <c r="K196" s="1641"/>
      <c r="L196" s="1641"/>
      <c r="M196" s="1641"/>
      <c r="N196" s="1641"/>
      <c r="O196" s="1641"/>
      <c r="P196" s="1641"/>
      <c r="Q196" s="1641"/>
      <c r="R196" s="1641"/>
      <c r="S196" s="1641"/>
      <c r="T196" s="1641"/>
      <c r="U196" s="1641"/>
      <c r="V196" s="1641"/>
      <c r="W196" s="1641"/>
      <c r="X196" s="1641"/>
      <c r="Y196" s="1641"/>
      <c r="AA196" s="1160"/>
      <c r="AB196" s="1636"/>
      <c r="AC196" s="1636"/>
      <c r="AD196" s="1160"/>
      <c r="AE196" s="1160"/>
      <c r="AF196" s="1160"/>
      <c r="AG196" s="1160"/>
      <c r="AH196" s="1636"/>
      <c r="AI196" s="1160"/>
      <c r="AJ196" s="1160"/>
      <c r="AK196" s="544"/>
      <c r="AL196" s="1160"/>
      <c r="AM196" s="1160"/>
      <c r="AN196" s="1160"/>
      <c r="AO196" s="1160"/>
      <c r="AP196" s="1160"/>
      <c r="AQ196" s="1632"/>
      <c r="AR196" s="566"/>
      <c r="AS196" s="566"/>
      <c r="AT196" s="566"/>
      <c r="AU196" s="566"/>
      <c r="AV196" s="1641">
        <v>11</v>
      </c>
    </row>
    <row s="1641" customFormat="1" customHeight="1" ht="11.549999999999999">
      <c r="A197" s="987"/>
      <c r="B197" s="1636"/>
      <c r="C197" s="1636"/>
      <c r="D197" s="351"/>
      <c r="J197" s="1641"/>
      <c r="K197" s="1641"/>
      <c r="L197" s="1641"/>
      <c r="M197" s="1641"/>
      <c r="N197" s="1641"/>
      <c r="O197" s="1641"/>
      <c r="P197" s="1641"/>
      <c r="Q197" s="1641"/>
      <c r="R197" s="1641"/>
      <c r="S197" s="1641"/>
      <c r="T197" s="1641"/>
      <c r="U197" s="1641"/>
      <c r="V197" s="1641"/>
      <c r="W197" s="1641"/>
      <c r="X197" s="1641"/>
      <c r="Y197" s="1641"/>
      <c r="AA197" s="1160"/>
      <c r="AB197" s="1636"/>
      <c r="AC197" s="1636"/>
      <c r="AD197" s="1160"/>
      <c r="AE197" s="1160"/>
      <c r="AF197" s="1160"/>
      <c r="AG197" s="1160"/>
      <c r="AH197" s="1636"/>
      <c r="AI197" s="1160"/>
      <c r="AJ197" s="1160"/>
      <c r="AK197" s="544"/>
      <c r="AL197" s="1160"/>
      <c r="AM197" s="1160"/>
      <c r="AN197" s="1160"/>
      <c r="AO197" s="1160"/>
      <c r="AP197" s="1160"/>
      <c r="AQ197" s="1632"/>
      <c r="AR197" s="566"/>
      <c r="AS197" s="566"/>
      <c r="AT197" s="566"/>
      <c r="AU197" s="566"/>
      <c r="AV197" s="1641">
        <v>11</v>
      </c>
    </row>
    <row s="1641" customFormat="1" customHeight="1" ht="11.549999999999999">
      <c r="A198" s="987"/>
      <c r="B198" s="1636"/>
      <c r="C198" s="1636"/>
      <c r="D198" s="351"/>
      <c r="J198" s="1641"/>
      <c r="K198" s="1641"/>
      <c r="L198" s="1641"/>
      <c r="M198" s="1641"/>
      <c r="N198" s="1641"/>
      <c r="O198" s="1641"/>
      <c r="P198" s="1641"/>
      <c r="Q198" s="1641"/>
      <c r="R198" s="1641"/>
      <c r="S198" s="1641"/>
      <c r="T198" s="1641"/>
      <c r="U198" s="1641"/>
      <c r="V198" s="1641"/>
      <c r="W198" s="1641"/>
      <c r="X198" s="1641"/>
      <c r="Y198" s="1641"/>
      <c r="AA198" s="1160"/>
      <c r="AB198" s="1636"/>
      <c r="AC198" s="1636"/>
      <c r="AD198" s="1160"/>
      <c r="AE198" s="1160"/>
      <c r="AF198" s="1160"/>
      <c r="AG198" s="1160"/>
      <c r="AH198" s="1636"/>
      <c r="AI198" s="1160"/>
      <c r="AJ198" s="1160"/>
      <c r="AK198" s="544"/>
      <c r="AL198" s="1160"/>
      <c r="AM198" s="1160"/>
      <c r="AN198" s="1160"/>
      <c r="AO198" s="1160"/>
      <c r="AP198" s="1160"/>
      <c r="AQ198" s="1632"/>
      <c r="AR198" s="566"/>
      <c r="AS198" s="566"/>
      <c r="AT198" s="566"/>
      <c r="AU198" s="566"/>
      <c r="AV198" s="1641">
        <v>11</v>
      </c>
    </row>
    <row s="1641" customFormat="1" customHeight="1" ht="11.549999999999999">
      <c r="A199" s="987"/>
      <c r="B199" s="1636"/>
      <c r="C199" s="1636"/>
      <c r="D199" s="351"/>
      <c r="J199" s="1641"/>
      <c r="K199" s="1641"/>
      <c r="L199" s="1641"/>
      <c r="M199" s="1641"/>
      <c r="N199" s="1641"/>
      <c r="O199" s="1641"/>
      <c r="P199" s="1641"/>
      <c r="Q199" s="1641"/>
      <c r="R199" s="1641"/>
      <c r="S199" s="1641"/>
      <c r="T199" s="1641"/>
      <c r="U199" s="1641"/>
      <c r="V199" s="1641"/>
      <c r="W199" s="1641"/>
      <c r="X199" s="1641"/>
      <c r="Y199" s="1641"/>
      <c r="AA199" s="1160"/>
      <c r="AB199" s="1636"/>
      <c r="AC199" s="1636"/>
      <c r="AD199" s="1160"/>
      <c r="AE199" s="1160"/>
      <c r="AF199" s="1160"/>
      <c r="AG199" s="1160"/>
      <c r="AH199" s="1636"/>
      <c r="AI199" s="1160"/>
      <c r="AJ199" s="1160"/>
      <c r="AK199" s="544"/>
      <c r="AL199" s="1160"/>
      <c r="AM199" s="1160"/>
      <c r="AN199" s="1160"/>
      <c r="AO199" s="1160"/>
      <c r="AP199" s="1160"/>
      <c r="AQ199" s="1632"/>
      <c r="AR199" s="566"/>
      <c r="AS199" s="566"/>
      <c r="AT199" s="566"/>
      <c r="AU199" s="566"/>
      <c r="AV199" s="1641">
        <v>11</v>
      </c>
    </row>
    <row s="1641" customFormat="1" customHeight="1" ht="11.549999999999999">
      <c r="A200" s="987"/>
      <c r="B200" s="1636"/>
      <c r="C200" s="1636"/>
      <c r="D200" s="351"/>
      <c r="J200" s="1641"/>
      <c r="K200" s="1641"/>
      <c r="L200" s="1641"/>
      <c r="M200" s="1641"/>
      <c r="N200" s="1641"/>
      <c r="O200" s="1641"/>
      <c r="P200" s="1641"/>
      <c r="Q200" s="1641"/>
      <c r="R200" s="1641"/>
      <c r="S200" s="1641"/>
      <c r="T200" s="1641"/>
      <c r="U200" s="1641"/>
      <c r="V200" s="1641"/>
      <c r="W200" s="1641"/>
      <c r="X200" s="1641"/>
      <c r="Y200" s="1641"/>
      <c r="AA200" s="1160"/>
      <c r="AB200" s="1636"/>
      <c r="AC200" s="1636"/>
      <c r="AD200" s="1160"/>
      <c r="AE200" s="1160"/>
      <c r="AF200" s="1160"/>
      <c r="AG200" s="1160"/>
      <c r="AH200" s="1636"/>
      <c r="AI200" s="1160"/>
      <c r="AJ200" s="1160"/>
      <c r="AK200" s="544"/>
      <c r="AL200" s="1160"/>
      <c r="AM200" s="1160"/>
      <c r="AN200" s="1160"/>
      <c r="AO200" s="1160"/>
      <c r="AP200" s="1160"/>
      <c r="AQ200" s="1632"/>
      <c r="AR200" s="566"/>
      <c r="AS200" s="566"/>
      <c r="AT200" s="566"/>
      <c r="AU200" s="566"/>
      <c r="AV200" s="1641">
        <v>11</v>
      </c>
    </row>
    <row s="1641" customFormat="1" customHeight="1" ht="11.549999999999999">
      <c r="A201" s="987"/>
      <c r="B201" s="1636"/>
      <c r="C201" s="1636"/>
      <c r="D201" s="351"/>
      <c r="J201" s="1641"/>
      <c r="K201" s="1641"/>
      <c r="L201" s="1641"/>
      <c r="M201" s="1641"/>
      <c r="N201" s="1641"/>
      <c r="O201" s="1641"/>
      <c r="P201" s="1641"/>
      <c r="Q201" s="1641"/>
      <c r="R201" s="1641"/>
      <c r="S201" s="1641"/>
      <c r="T201" s="1641"/>
      <c r="U201" s="1641"/>
      <c r="V201" s="1641"/>
      <c r="W201" s="1641"/>
      <c r="X201" s="1641"/>
      <c r="Y201" s="1641"/>
      <c r="AA201" s="1160"/>
      <c r="AB201" s="1636"/>
      <c r="AC201" s="1636"/>
      <c r="AD201" s="1160"/>
      <c r="AE201" s="1160"/>
      <c r="AF201" s="1160"/>
      <c r="AG201" s="1160"/>
      <c r="AH201" s="1636"/>
      <c r="AI201" s="1160"/>
      <c r="AJ201" s="1160"/>
      <c r="AK201" s="544"/>
      <c r="AL201" s="1160"/>
      <c r="AM201" s="1160"/>
      <c r="AN201" s="1160"/>
      <c r="AO201" s="1160"/>
      <c r="AP201" s="1160"/>
      <c r="AQ201" s="1632"/>
      <c r="AR201" s="566"/>
      <c r="AS201" s="566"/>
      <c r="AT201" s="566"/>
      <c r="AU201" s="566"/>
      <c r="AV201" s="1641">
        <v>11</v>
      </c>
    </row>
    <row s="1641" customFormat="1" customHeight="1" ht="11.549999999999999">
      <c r="A202" s="987"/>
      <c r="B202" s="1636"/>
      <c r="C202" s="1636"/>
      <c r="D202" s="351"/>
      <c r="J202" s="1641"/>
      <c r="K202" s="1641"/>
      <c r="L202" s="1641"/>
      <c r="M202" s="1641"/>
      <c r="N202" s="1641"/>
      <c r="O202" s="1641"/>
      <c r="P202" s="1641"/>
      <c r="Q202" s="1641"/>
      <c r="R202" s="1641"/>
      <c r="S202" s="1641"/>
      <c r="T202" s="1641"/>
      <c r="U202" s="1641"/>
      <c r="V202" s="1641"/>
      <c r="W202" s="1641"/>
      <c r="X202" s="1641"/>
      <c r="Y202" s="1641"/>
      <c r="AA202" s="1160"/>
      <c r="AB202" s="1636"/>
      <c r="AC202" s="1636"/>
      <c r="AD202" s="1160"/>
      <c r="AE202" s="1160"/>
      <c r="AF202" s="1160"/>
      <c r="AG202" s="1160"/>
      <c r="AH202" s="1636"/>
      <c r="AI202" s="1160"/>
      <c r="AJ202" s="1160"/>
      <c r="AK202" s="544"/>
      <c r="AL202" s="1160"/>
      <c r="AM202" s="1160"/>
      <c r="AN202" s="1160"/>
      <c r="AO202" s="1160"/>
      <c r="AP202" s="1160"/>
      <c r="AQ202" s="1632"/>
      <c r="AR202" s="566"/>
      <c r="AS202" s="566"/>
      <c r="AT202" s="566"/>
      <c r="AU202" s="566"/>
      <c r="AV202" s="1641">
        <v>11</v>
      </c>
    </row>
    <row s="1641" customFormat="1" customHeight="1" ht="11.549999999999999">
      <c r="A203" s="987"/>
      <c r="B203" s="1636"/>
      <c r="C203" s="1636"/>
      <c r="D203" s="351"/>
      <c r="J203" s="1641"/>
      <c r="K203" s="1641"/>
      <c r="L203" s="1641"/>
      <c r="M203" s="1641"/>
      <c r="N203" s="1641"/>
      <c r="O203" s="1641"/>
      <c r="P203" s="1641"/>
      <c r="Q203" s="1641"/>
      <c r="R203" s="1641"/>
      <c r="S203" s="1641"/>
      <c r="T203" s="1641"/>
      <c r="U203" s="1641"/>
      <c r="V203" s="1641"/>
      <c r="W203" s="1641"/>
      <c r="X203" s="1641"/>
      <c r="Y203" s="1641"/>
      <c r="AA203" s="1160"/>
      <c r="AB203" s="1636"/>
      <c r="AC203" s="1636"/>
      <c r="AD203" s="1160"/>
      <c r="AE203" s="1160"/>
      <c r="AF203" s="1160"/>
      <c r="AG203" s="1160"/>
      <c r="AH203" s="1636"/>
      <c r="AI203" s="1160"/>
      <c r="AJ203" s="1160"/>
      <c r="AK203" s="544"/>
      <c r="AL203" s="1160"/>
      <c r="AM203" s="1160"/>
      <c r="AN203" s="1160"/>
      <c r="AO203" s="1160"/>
      <c r="AP203" s="1160"/>
      <c r="AQ203" s="1632"/>
      <c r="AR203" s="566"/>
      <c r="AS203" s="566"/>
      <c r="AT203" s="566"/>
      <c r="AU203" s="566"/>
      <c r="AV203" s="1641">
        <v>11</v>
      </c>
    </row>
    <row s="1641" customFormat="1" customHeight="1" ht="11.549999999999999">
      <c r="A204" s="987"/>
      <c r="B204" s="1636"/>
      <c r="C204" s="1636"/>
      <c r="D204" s="351"/>
      <c r="J204" s="1641"/>
      <c r="K204" s="1641"/>
      <c r="L204" s="1641"/>
      <c r="M204" s="1641"/>
      <c r="N204" s="1641"/>
      <c r="O204" s="1641"/>
      <c r="P204" s="1641"/>
      <c r="Q204" s="1641"/>
      <c r="R204" s="1641"/>
      <c r="S204" s="1641"/>
      <c r="T204" s="1641"/>
      <c r="U204" s="1641"/>
      <c r="V204" s="1641"/>
      <c r="W204" s="1641"/>
      <c r="X204" s="1641"/>
      <c r="Y204" s="1641"/>
      <c r="AA204" s="1160"/>
      <c r="AB204" s="1636"/>
      <c r="AC204" s="1636"/>
      <c r="AD204" s="1160"/>
      <c r="AE204" s="1160"/>
      <c r="AF204" s="1160"/>
      <c r="AG204" s="1160"/>
      <c r="AH204" s="1636"/>
      <c r="AI204" s="1160"/>
      <c r="AJ204" s="1160"/>
      <c r="AK204" s="544"/>
      <c r="AL204" s="1160"/>
      <c r="AM204" s="1160"/>
      <c r="AN204" s="1160"/>
      <c r="AO204" s="1160"/>
      <c r="AP204" s="1160"/>
      <c r="AQ204" s="1632"/>
      <c r="AR204" s="566"/>
      <c r="AS204" s="566"/>
      <c r="AT204" s="566"/>
      <c r="AU204" s="566"/>
      <c r="AV204" s="1641">
        <v>11</v>
      </c>
    </row>
    <row s="1641" customFormat="1" customHeight="1" ht="11.549999999999999">
      <c r="A205" s="987"/>
      <c r="B205" s="1636"/>
      <c r="C205" s="1636"/>
      <c r="D205" s="351"/>
      <c r="J205" s="1641"/>
      <c r="K205" s="1641"/>
      <c r="L205" s="1641"/>
      <c r="M205" s="1641"/>
      <c r="N205" s="1641"/>
      <c r="O205" s="1641"/>
      <c r="P205" s="1641"/>
      <c r="Q205" s="1641"/>
      <c r="R205" s="1641"/>
      <c r="S205" s="1641"/>
      <c r="T205" s="1641"/>
      <c r="U205" s="1641"/>
      <c r="V205" s="1641"/>
      <c r="W205" s="1641"/>
      <c r="X205" s="1641"/>
      <c r="Y205" s="1641"/>
      <c r="AA205" s="1160"/>
      <c r="AB205" s="1636"/>
      <c r="AC205" s="1636"/>
      <c r="AD205" s="1160"/>
      <c r="AE205" s="1160"/>
      <c r="AF205" s="1160"/>
      <c r="AG205" s="1160"/>
      <c r="AH205" s="1636"/>
      <c r="AI205" s="1160"/>
      <c r="AJ205" s="1160"/>
      <c r="AK205" s="544"/>
      <c r="AL205" s="1160"/>
      <c r="AM205" s="1160"/>
      <c r="AN205" s="1160"/>
      <c r="AO205" s="1160"/>
      <c r="AP205" s="1160"/>
      <c r="AQ205" s="1632"/>
      <c r="AR205" s="566"/>
      <c r="AS205" s="566"/>
      <c r="AT205" s="566"/>
      <c r="AU205" s="566"/>
      <c r="AV205" s="1641">
        <v>11</v>
      </c>
    </row>
    <row s="1641" customFormat="1" customHeight="1" ht="11.549999999999999">
      <c r="A206" s="987"/>
      <c r="B206" s="1636"/>
      <c r="C206" s="1636"/>
      <c r="D206" s="351"/>
      <c r="J206" s="1641"/>
      <c r="K206" s="1641"/>
      <c r="L206" s="1641"/>
      <c r="M206" s="1641"/>
      <c r="N206" s="1641"/>
      <c r="O206" s="1641"/>
      <c r="P206" s="1641"/>
      <c r="Q206" s="1641"/>
      <c r="R206" s="1641"/>
      <c r="S206" s="1641"/>
      <c r="T206" s="1641"/>
      <c r="U206" s="1641"/>
      <c r="V206" s="1641"/>
      <c r="W206" s="1641"/>
      <c r="X206" s="1641"/>
      <c r="Y206" s="1641"/>
      <c r="AA206" s="1160"/>
      <c r="AB206" s="1636"/>
      <c r="AC206" s="1636"/>
      <c r="AD206" s="1160"/>
      <c r="AE206" s="1160"/>
      <c r="AF206" s="1160"/>
      <c r="AG206" s="1160"/>
      <c r="AH206" s="1636"/>
      <c r="AI206" s="1160"/>
      <c r="AJ206" s="1160"/>
      <c r="AK206" s="544"/>
      <c r="AL206" s="1160"/>
      <c r="AM206" s="1160"/>
      <c r="AN206" s="1160"/>
      <c r="AO206" s="1160"/>
      <c r="AP206" s="1160"/>
      <c r="AQ206" s="1632"/>
      <c r="AR206" s="566"/>
      <c r="AS206" s="566"/>
      <c r="AT206" s="566"/>
      <c r="AU206" s="566"/>
      <c r="AV206" s="1641">
        <v>11</v>
      </c>
    </row>
    <row s="1641" customFormat="1" customHeight="1" ht="11.549999999999999">
      <c r="A207" s="987"/>
      <c r="B207" s="1636"/>
      <c r="C207" s="1636"/>
      <c r="D207" s="351"/>
      <c r="J207" s="1641"/>
      <c r="K207" s="1641"/>
      <c r="L207" s="1641"/>
      <c r="M207" s="1641"/>
      <c r="N207" s="1641"/>
      <c r="O207" s="1641"/>
      <c r="P207" s="1641"/>
      <c r="Q207" s="1641"/>
      <c r="R207" s="1641"/>
      <c r="S207" s="1641"/>
      <c r="T207" s="1641"/>
      <c r="U207" s="1641"/>
      <c r="V207" s="1641"/>
      <c r="W207" s="1641"/>
      <c r="X207" s="1641"/>
      <c r="Y207" s="1641"/>
      <c r="AA207" s="1160"/>
      <c r="AB207" s="1636"/>
      <c r="AC207" s="1636"/>
      <c r="AD207" s="1160"/>
      <c r="AE207" s="1160"/>
      <c r="AF207" s="1160"/>
      <c r="AG207" s="1160"/>
      <c r="AH207" s="1636"/>
      <c r="AI207" s="1160"/>
      <c r="AJ207" s="1160"/>
      <c r="AK207" s="544"/>
      <c r="AL207" s="1160"/>
      <c r="AM207" s="1160"/>
      <c r="AN207" s="1160"/>
      <c r="AO207" s="1160"/>
      <c r="AP207" s="1160"/>
      <c r="AQ207" s="1632"/>
      <c r="AR207" s="566"/>
      <c r="AS207" s="566"/>
      <c r="AT207" s="566"/>
      <c r="AU207" s="566"/>
      <c r="AV207" s="1641">
        <v>11</v>
      </c>
    </row>
    <row s="1641" customFormat="1" customHeight="1" ht="11.549999999999999">
      <c r="A208" s="987"/>
      <c r="B208" s="1636"/>
      <c r="C208" s="1636"/>
      <c r="D208" s="351"/>
      <c r="J208" s="1641"/>
      <c r="K208" s="1641"/>
      <c r="L208" s="1641"/>
      <c r="M208" s="1641"/>
      <c r="N208" s="1641"/>
      <c r="O208" s="1641"/>
      <c r="P208" s="1641"/>
      <c r="Q208" s="1641"/>
      <c r="R208" s="1641"/>
      <c r="S208" s="1641"/>
      <c r="T208" s="1641"/>
      <c r="U208" s="1641"/>
      <c r="V208" s="1641"/>
      <c r="W208" s="1641"/>
      <c r="X208" s="1641"/>
      <c r="Y208" s="1641"/>
      <c r="AA208" s="1160"/>
      <c r="AB208" s="1636"/>
      <c r="AC208" s="1636"/>
      <c r="AD208" s="1160"/>
      <c r="AE208" s="1160"/>
      <c r="AF208" s="1160"/>
      <c r="AG208" s="1160"/>
      <c r="AH208" s="1636"/>
      <c r="AI208" s="1160"/>
      <c r="AJ208" s="1160"/>
      <c r="AK208" s="544"/>
      <c r="AL208" s="1160"/>
      <c r="AM208" s="1160"/>
      <c r="AN208" s="1160"/>
      <c r="AO208" s="1160"/>
      <c r="AP208" s="1160"/>
      <c r="AQ208" s="1632"/>
      <c r="AR208" s="566"/>
      <c r="AS208" s="566"/>
      <c r="AT208" s="566"/>
      <c r="AU208" s="566"/>
      <c r="AV208" s="1641">
        <v>11</v>
      </c>
    </row>
    <row s="1641" customFormat="1" customHeight="1" ht="11.549999999999999">
      <c r="A209" s="987"/>
      <c r="B209" s="1636"/>
      <c r="C209" s="1636"/>
      <c r="D209" s="351"/>
      <c r="J209" s="1641"/>
      <c r="K209" s="1641"/>
      <c r="L209" s="1641"/>
      <c r="M209" s="1641"/>
      <c r="N209" s="1641"/>
      <c r="O209" s="1641"/>
      <c r="P209" s="1641"/>
      <c r="Q209" s="1641"/>
      <c r="R209" s="1641"/>
      <c r="S209" s="1641"/>
      <c r="T209" s="1641"/>
      <c r="U209" s="1641"/>
      <c r="V209" s="1641"/>
      <c r="W209" s="1641"/>
      <c r="X209" s="1641"/>
      <c r="Y209" s="1641"/>
      <c r="AA209" s="1160"/>
      <c r="AB209" s="1636"/>
      <c r="AC209" s="1636"/>
      <c r="AD209" s="1160"/>
      <c r="AE209" s="1160"/>
      <c r="AF209" s="1160"/>
      <c r="AG209" s="1160"/>
      <c r="AH209" s="1636"/>
      <c r="AI209" s="1160"/>
      <c r="AJ209" s="1160"/>
      <c r="AK209" s="544"/>
      <c r="AL209" s="1160"/>
      <c r="AM209" s="1160"/>
      <c r="AN209" s="1160"/>
      <c r="AO209" s="1160"/>
      <c r="AP209" s="1160"/>
      <c r="AQ209" s="1632"/>
      <c r="AR209" s="566"/>
      <c r="AS209" s="566"/>
      <c r="AT209" s="566"/>
      <c r="AU209" s="566"/>
      <c r="AV209" s="1641">
        <v>11</v>
      </c>
    </row>
    <row s="1641" customFormat="1" customHeight="1" ht="11.549999999999999">
      <c r="A210" s="987"/>
      <c r="B210" s="1636"/>
      <c r="C210" s="1636"/>
      <c r="D210" s="351"/>
      <c r="J210" s="1641"/>
      <c r="K210" s="1641"/>
      <c r="L210" s="1641"/>
      <c r="M210" s="1641"/>
      <c r="N210" s="1641"/>
      <c r="O210" s="1641"/>
      <c r="P210" s="1641"/>
      <c r="Q210" s="1641"/>
      <c r="R210" s="1641"/>
      <c r="S210" s="1641"/>
      <c r="T210" s="1641"/>
      <c r="U210" s="1641"/>
      <c r="V210" s="1641"/>
      <c r="W210" s="1641"/>
      <c r="X210" s="1641"/>
      <c r="Y210" s="1641"/>
      <c r="AA210" s="1160"/>
      <c r="AB210" s="1636"/>
      <c r="AC210" s="1636"/>
      <c r="AD210" s="1160"/>
      <c r="AE210" s="1160"/>
      <c r="AF210" s="1160"/>
      <c r="AG210" s="1160"/>
      <c r="AH210" s="1636"/>
      <c r="AI210" s="1160"/>
      <c r="AJ210" s="1160"/>
      <c r="AK210" s="544"/>
      <c r="AL210" s="1160"/>
      <c r="AM210" s="1160"/>
      <c r="AN210" s="1160"/>
      <c r="AO210" s="1160"/>
      <c r="AP210" s="1160"/>
      <c r="AQ210" s="1632"/>
      <c r="AR210" s="566"/>
      <c r="AS210" s="566"/>
      <c r="AT210" s="566"/>
      <c r="AU210" s="566"/>
      <c r="AV210" s="1641">
        <v>11</v>
      </c>
    </row>
    <row s="1641" customFormat="1" customHeight="1" ht="11.549999999999999">
      <c r="A211" s="987"/>
      <c r="B211" s="1636"/>
      <c r="C211" s="1636"/>
      <c r="D211" s="351"/>
      <c r="J211" s="1641"/>
      <c r="K211" s="1641"/>
      <c r="L211" s="1641"/>
      <c r="M211" s="1641"/>
      <c r="N211" s="1641"/>
      <c r="O211" s="1641"/>
      <c r="P211" s="1641"/>
      <c r="Q211" s="1641"/>
      <c r="R211" s="1641"/>
      <c r="S211" s="1641"/>
      <c r="T211" s="1641"/>
      <c r="U211" s="1641"/>
      <c r="V211" s="1641"/>
      <c r="W211" s="1641"/>
      <c r="X211" s="1641"/>
      <c r="Y211" s="1641"/>
      <c r="AA211" s="1160"/>
      <c r="AB211" s="1636"/>
      <c r="AC211" s="1636"/>
      <c r="AD211" s="1160"/>
      <c r="AE211" s="1160"/>
      <c r="AF211" s="1160"/>
      <c r="AG211" s="1160"/>
      <c r="AH211" s="1636"/>
      <c r="AI211" s="1160"/>
      <c r="AJ211" s="1160"/>
      <c r="AK211" s="544"/>
      <c r="AL211" s="1160"/>
      <c r="AM211" s="1160"/>
      <c r="AN211" s="1160"/>
      <c r="AO211" s="1160"/>
      <c r="AP211" s="1160"/>
      <c r="AQ211" s="1632"/>
      <c r="AR211" s="566"/>
      <c r="AS211" s="566"/>
      <c r="AT211" s="566"/>
      <c r="AU211" s="566"/>
      <c r="AV211" s="1641">
        <v>11</v>
      </c>
    </row>
    <row s="1641" customFormat="1" customHeight="1" ht="11.549999999999999">
      <c r="A212" s="987"/>
      <c r="B212" s="1636"/>
      <c r="C212" s="1636"/>
      <c r="D212" s="351"/>
      <c r="J212" s="1641"/>
      <c r="K212" s="1641"/>
      <c r="L212" s="1641"/>
      <c r="M212" s="1641"/>
      <c r="N212" s="1641"/>
      <c r="O212" s="1641"/>
      <c r="P212" s="1641"/>
      <c r="Q212" s="1641"/>
      <c r="R212" s="1641"/>
      <c r="S212" s="1641"/>
      <c r="T212" s="1641"/>
      <c r="U212" s="1641"/>
      <c r="V212" s="1641"/>
      <c r="W212" s="1641"/>
      <c r="X212" s="1641"/>
      <c r="Y212" s="1641"/>
      <c r="AA212" s="1160"/>
      <c r="AB212" s="1636"/>
      <c r="AC212" s="1636"/>
      <c r="AD212" s="1160"/>
      <c r="AE212" s="1160"/>
      <c r="AF212" s="1160"/>
      <c r="AG212" s="1160"/>
      <c r="AH212" s="1636"/>
      <c r="AI212" s="1160"/>
      <c r="AJ212" s="1160"/>
      <c r="AK212" s="544"/>
      <c r="AL212" s="1160"/>
      <c r="AM212" s="1160"/>
      <c r="AN212" s="1160"/>
      <c r="AO212" s="1160"/>
      <c r="AP212" s="1160"/>
      <c r="AQ212" s="1632"/>
      <c r="AR212" s="566"/>
      <c r="AS212" s="566"/>
      <c r="AT212" s="566"/>
      <c r="AU212" s="566"/>
      <c r="AV212" s="1641">
        <v>11</v>
      </c>
    </row>
    <row s="1641" customFormat="1" customHeight="1" ht="11.549999999999999">
      <c r="A213" s="987"/>
      <c r="B213" s="1636"/>
      <c r="C213" s="1636"/>
      <c r="D213" s="351"/>
      <c r="J213" s="1641"/>
      <c r="K213" s="1641"/>
      <c r="L213" s="1641"/>
      <c r="M213" s="1641"/>
      <c r="N213" s="1641"/>
      <c r="O213" s="1641"/>
      <c r="P213" s="1641"/>
      <c r="Q213" s="1641"/>
      <c r="R213" s="1641"/>
      <c r="S213" s="1641"/>
      <c r="T213" s="1641"/>
      <c r="U213" s="1641"/>
      <c r="V213" s="1641"/>
      <c r="W213" s="1641"/>
      <c r="X213" s="1641"/>
      <c r="Y213" s="1641"/>
      <c r="AA213" s="1160"/>
      <c r="AB213" s="1636"/>
      <c r="AC213" s="1636"/>
      <c r="AD213" s="1160"/>
      <c r="AE213" s="1160"/>
      <c r="AF213" s="1160"/>
      <c r="AG213" s="1160"/>
      <c r="AH213" s="1636"/>
      <c r="AI213" s="1160"/>
      <c r="AJ213" s="1160"/>
      <c r="AK213" s="544"/>
      <c r="AL213" s="1160"/>
      <c r="AM213" s="1160"/>
      <c r="AN213" s="1160"/>
      <c r="AO213" s="1160"/>
      <c r="AP213" s="1160"/>
      <c r="AQ213" s="1632"/>
      <c r="AR213" s="566"/>
      <c r="AS213" s="566"/>
      <c r="AT213" s="566"/>
      <c r="AU213" s="566"/>
      <c r="AV213" s="1641">
        <v>11</v>
      </c>
    </row>
    <row s="1641" customFormat="1" customHeight="1" ht="11.549999999999999">
      <c r="A214" s="987"/>
      <c r="B214" s="1636"/>
      <c r="C214" s="1636"/>
      <c r="D214" s="351"/>
      <c r="J214" s="1641"/>
      <c r="K214" s="1641"/>
      <c r="L214" s="1641"/>
      <c r="M214" s="1641"/>
      <c r="N214" s="1641"/>
      <c r="O214" s="1641"/>
      <c r="P214" s="1641"/>
      <c r="Q214" s="1641"/>
      <c r="R214" s="1641"/>
      <c r="S214" s="1641"/>
      <c r="T214" s="1641"/>
      <c r="U214" s="1641"/>
      <c r="V214" s="1641"/>
      <c r="W214" s="1641"/>
      <c r="X214" s="1641"/>
      <c r="Y214" s="1641"/>
      <c r="AA214" s="1160"/>
      <c r="AB214" s="1636"/>
      <c r="AC214" s="1636"/>
      <c r="AD214" s="1160"/>
      <c r="AE214" s="1160"/>
      <c r="AF214" s="1160"/>
      <c r="AG214" s="1160"/>
      <c r="AH214" s="1636"/>
      <c r="AI214" s="1160"/>
      <c r="AJ214" s="1160"/>
      <c r="AK214" s="544"/>
      <c r="AL214" s="1160"/>
      <c r="AM214" s="1160"/>
      <c r="AN214" s="1160"/>
      <c r="AO214" s="1160"/>
      <c r="AP214" s="1160"/>
      <c r="AQ214" s="1632"/>
      <c r="AR214" s="566"/>
      <c r="AS214" s="566"/>
      <c r="AT214" s="566"/>
      <c r="AU214" s="566"/>
      <c r="AV214" s="1641">
        <v>11</v>
      </c>
    </row>
    <row s="1641" customFormat="1" customHeight="1" ht="11.549999999999999">
      <c r="A215" s="987"/>
      <c r="B215" s="1636"/>
      <c r="C215" s="1636"/>
      <c r="D215" s="351"/>
      <c r="J215" s="1641"/>
      <c r="K215" s="1641"/>
      <c r="L215" s="1641"/>
      <c r="M215" s="1641"/>
      <c r="N215" s="1641"/>
      <c r="O215" s="1641"/>
      <c r="P215" s="1641"/>
      <c r="Q215" s="1641"/>
      <c r="R215" s="1641"/>
      <c r="S215" s="1641"/>
      <c r="T215" s="1641"/>
      <c r="U215" s="1641"/>
      <c r="V215" s="1641"/>
      <c r="W215" s="1641"/>
      <c r="X215" s="1641"/>
      <c r="Y215" s="1641"/>
      <c r="AA215" s="1160"/>
      <c r="AB215" s="1636"/>
      <c r="AC215" s="1636"/>
      <c r="AD215" s="1160"/>
      <c r="AE215" s="1160"/>
      <c r="AF215" s="1160"/>
      <c r="AG215" s="1160"/>
      <c r="AH215" s="1636"/>
      <c r="AI215" s="1160"/>
      <c r="AJ215" s="1160"/>
      <c r="AK215" s="544"/>
      <c r="AL215" s="1160"/>
      <c r="AM215" s="1160"/>
      <c r="AN215" s="1160"/>
      <c r="AO215" s="1160"/>
      <c r="AP215" s="1160"/>
      <c r="AQ215" s="1632"/>
      <c r="AR215" s="566"/>
      <c r="AS215" s="566"/>
      <c r="AT215" s="566"/>
      <c r="AU215" s="566"/>
      <c r="AV215" s="1641">
        <v>11</v>
      </c>
    </row>
    <row s="1641" customFormat="1" customHeight="1" ht="11.549999999999999">
      <c r="A216" s="987"/>
      <c r="B216" s="1636"/>
      <c r="C216" s="1636"/>
      <c r="D216" s="351"/>
      <c r="J216" s="1641"/>
      <c r="K216" s="1641"/>
      <c r="L216" s="1641"/>
      <c r="M216" s="1641"/>
      <c r="N216" s="1641"/>
      <c r="O216" s="1641"/>
      <c r="P216" s="1641"/>
      <c r="Q216" s="1641"/>
      <c r="R216" s="1641"/>
      <c r="S216" s="1641"/>
      <c r="T216" s="1641"/>
      <c r="U216" s="1641"/>
      <c r="V216" s="1641"/>
      <c r="W216" s="1641"/>
      <c r="X216" s="1641"/>
      <c r="Y216" s="1641"/>
      <c r="AA216" s="1160"/>
      <c r="AB216" s="1636"/>
      <c r="AC216" s="1636"/>
      <c r="AD216" s="1160"/>
      <c r="AE216" s="1160"/>
      <c r="AF216" s="1160"/>
      <c r="AG216" s="1160"/>
      <c r="AH216" s="1636"/>
      <c r="AI216" s="1160"/>
      <c r="AJ216" s="1160"/>
      <c r="AK216" s="544"/>
      <c r="AL216" s="1160"/>
      <c r="AM216" s="1160"/>
      <c r="AN216" s="1160"/>
      <c r="AO216" s="1160"/>
      <c r="AP216" s="1160"/>
      <c r="AQ216" s="1632"/>
      <c r="AR216" s="566"/>
      <c r="AS216" s="566"/>
      <c r="AT216" s="566"/>
      <c r="AU216" s="566"/>
      <c r="AV216" s="1641">
        <v>11</v>
      </c>
    </row>
    <row s="1641" customFormat="1" customHeight="1" ht="11.549999999999999">
      <c r="A217" s="987"/>
      <c r="B217" s="1636"/>
      <c r="C217" s="1636"/>
      <c r="D217" s="351"/>
      <c r="J217" s="1641"/>
      <c r="K217" s="1641"/>
      <c r="L217" s="1641"/>
      <c r="M217" s="1641"/>
      <c r="N217" s="1641"/>
      <c r="O217" s="1641"/>
      <c r="P217" s="1641"/>
      <c r="Q217" s="1641"/>
      <c r="R217" s="1641"/>
      <c r="S217" s="1641"/>
      <c r="T217" s="1641"/>
      <c r="U217" s="1641"/>
      <c r="V217" s="1641"/>
      <c r="W217" s="1641"/>
      <c r="X217" s="1641"/>
      <c r="Y217" s="1641"/>
      <c r="AA217" s="1160"/>
      <c r="AB217" s="1636"/>
      <c r="AC217" s="1636"/>
      <c r="AD217" s="1160"/>
      <c r="AE217" s="1160"/>
      <c r="AF217" s="1160"/>
      <c r="AG217" s="1160"/>
      <c r="AH217" s="1636"/>
      <c r="AI217" s="1160"/>
      <c r="AJ217" s="1160"/>
      <c r="AK217" s="544"/>
      <c r="AL217" s="1160"/>
      <c r="AM217" s="1160"/>
      <c r="AN217" s="1160"/>
      <c r="AO217" s="1160"/>
      <c r="AP217" s="1160"/>
      <c r="AQ217" s="1632"/>
      <c r="AR217" s="566"/>
      <c r="AS217" s="566"/>
      <c r="AT217" s="566"/>
      <c r="AU217" s="566"/>
      <c r="AV217" s="1641">
        <v>11</v>
      </c>
    </row>
    <row s="1641" customFormat="1" customHeight="1" ht="11.549999999999999">
      <c r="A218" s="987"/>
      <c r="B218" s="1636"/>
      <c r="C218" s="1636"/>
      <c r="D218" s="351"/>
      <c r="J218" s="1641"/>
      <c r="K218" s="1641"/>
      <c r="L218" s="1641"/>
      <c r="M218" s="1641"/>
      <c r="N218" s="1641"/>
      <c r="O218" s="1641"/>
      <c r="P218" s="1641"/>
      <c r="Q218" s="1641"/>
      <c r="R218" s="1641"/>
      <c r="S218" s="1641"/>
      <c r="T218" s="1641"/>
      <c r="U218" s="1641"/>
      <c r="V218" s="1641"/>
      <c r="W218" s="1641"/>
      <c r="X218" s="1641"/>
      <c r="Y218" s="1641"/>
      <c r="AA218" s="1160"/>
      <c r="AB218" s="1636"/>
      <c r="AC218" s="1636"/>
      <c r="AD218" s="1160"/>
      <c r="AE218" s="1160"/>
      <c r="AF218" s="1160"/>
      <c r="AG218" s="1160"/>
      <c r="AH218" s="1636"/>
      <c r="AI218" s="1160"/>
      <c r="AJ218" s="1160"/>
      <c r="AK218" s="544"/>
      <c r="AL218" s="1160"/>
      <c r="AM218" s="1160"/>
      <c r="AN218" s="1160"/>
      <c r="AO218" s="1160"/>
      <c r="AP218" s="1160"/>
      <c r="AQ218" s="1632"/>
      <c r="AR218" s="566"/>
      <c r="AS218" s="566"/>
      <c r="AT218" s="566"/>
      <c r="AU218" s="566"/>
      <c r="AV218" s="1641">
        <v>11</v>
      </c>
    </row>
    <row s="1641" customFormat="1" customHeight="1" ht="11.549999999999999">
      <c r="A219" s="987"/>
      <c r="B219" s="1636"/>
      <c r="C219" s="1636"/>
      <c r="D219" s="351"/>
      <c r="J219" s="1641"/>
      <c r="K219" s="1641"/>
      <c r="L219" s="1641"/>
      <c r="M219" s="1641"/>
      <c r="N219" s="1641"/>
      <c r="O219" s="1641"/>
      <c r="P219" s="1641"/>
      <c r="Q219" s="1641"/>
      <c r="R219" s="1641"/>
      <c r="S219" s="1641"/>
      <c r="T219" s="1641"/>
      <c r="U219" s="1641"/>
      <c r="V219" s="1641"/>
      <c r="W219" s="1641"/>
      <c r="X219" s="1641"/>
      <c r="Y219" s="1641"/>
      <c r="AA219" s="1160"/>
      <c r="AB219" s="1636"/>
      <c r="AC219" s="1636"/>
      <c r="AD219" s="1160"/>
      <c r="AE219" s="1160"/>
      <c r="AF219" s="1160"/>
      <c r="AG219" s="1160"/>
      <c r="AH219" s="1636"/>
      <c r="AI219" s="1160"/>
      <c r="AJ219" s="1160"/>
      <c r="AK219" s="544"/>
      <c r="AL219" s="1160"/>
      <c r="AM219" s="1160"/>
      <c r="AN219" s="1160"/>
      <c r="AO219" s="1160"/>
      <c r="AP219" s="1160"/>
      <c r="AQ219" s="1632"/>
      <c r="AR219" s="566"/>
      <c r="AS219" s="566"/>
      <c r="AT219" s="566"/>
      <c r="AU219" s="566"/>
      <c r="AV219" s="1641">
        <v>11</v>
      </c>
    </row>
    <row s="1641" customFormat="1" customHeight="1" ht="11.549999999999999">
      <c r="A220" s="987"/>
      <c r="B220" s="1636"/>
      <c r="C220" s="1636"/>
      <c r="D220" s="351"/>
      <c r="J220" s="1641"/>
      <c r="K220" s="1641"/>
      <c r="L220" s="1641"/>
      <c r="M220" s="1641"/>
      <c r="N220" s="1641"/>
      <c r="O220" s="1641"/>
      <c r="P220" s="1641"/>
      <c r="Q220" s="1641"/>
      <c r="R220" s="1641"/>
      <c r="S220" s="1641"/>
      <c r="T220" s="1641"/>
      <c r="U220" s="1641"/>
      <c r="V220" s="1641"/>
      <c r="W220" s="1641"/>
      <c r="X220" s="1641"/>
      <c r="Y220" s="1641"/>
      <c r="AA220" s="1160"/>
      <c r="AB220" s="1636"/>
      <c r="AC220" s="1636"/>
      <c r="AD220" s="1160"/>
      <c r="AE220" s="1160"/>
      <c r="AF220" s="1160"/>
      <c r="AG220" s="1160"/>
      <c r="AH220" s="1636"/>
      <c r="AI220" s="1160"/>
      <c r="AJ220" s="1160"/>
      <c r="AK220" s="544"/>
      <c r="AL220" s="1160"/>
      <c r="AM220" s="1160"/>
      <c r="AN220" s="1160"/>
      <c r="AO220" s="1160"/>
      <c r="AP220" s="1160"/>
      <c r="AQ220" s="1632"/>
      <c r="AR220" s="566"/>
      <c r="AS220" s="566"/>
      <c r="AT220" s="566"/>
      <c r="AU220" s="566"/>
      <c r="AV220" s="1641">
        <v>11</v>
      </c>
    </row>
    <row s="1641" customFormat="1" customHeight="1" ht="11.549999999999999">
      <c r="A221" s="987"/>
      <c r="B221" s="1636"/>
      <c r="C221" s="1636"/>
      <c r="D221" s="351"/>
      <c r="J221" s="1641"/>
      <c r="K221" s="1641"/>
      <c r="L221" s="1641"/>
      <c r="M221" s="1641"/>
      <c r="N221" s="1641"/>
      <c r="O221" s="1641"/>
      <c r="P221" s="1641"/>
      <c r="Q221" s="1641"/>
      <c r="R221" s="1641"/>
      <c r="S221" s="1641"/>
      <c r="T221" s="1641"/>
      <c r="U221" s="1641"/>
      <c r="V221" s="1641"/>
      <c r="W221" s="1641"/>
      <c r="X221" s="1641"/>
      <c r="Y221" s="1641"/>
      <c r="AA221" s="1160"/>
      <c r="AB221" s="1636"/>
      <c r="AC221" s="1636"/>
      <c r="AD221" s="1160"/>
      <c r="AE221" s="1160"/>
      <c r="AF221" s="1160"/>
      <c r="AG221" s="1160"/>
      <c r="AH221" s="1636"/>
      <c r="AI221" s="1160"/>
      <c r="AJ221" s="1160"/>
      <c r="AK221" s="544"/>
      <c r="AL221" s="1160"/>
      <c r="AM221" s="1160"/>
      <c r="AN221" s="1160"/>
      <c r="AO221" s="1160"/>
      <c r="AP221" s="1160"/>
      <c r="AQ221" s="1632"/>
      <c r="AR221" s="566"/>
      <c r="AS221" s="566"/>
      <c r="AT221" s="566"/>
      <c r="AU221" s="566"/>
      <c r="AV221" s="1641">
        <v>11</v>
      </c>
    </row>
    <row s="1641" customFormat="1" customHeight="1" ht="11.549999999999999">
      <c r="A222" s="987"/>
      <c r="B222" s="1636"/>
      <c r="C222" s="1636"/>
      <c r="D222" s="351"/>
      <c r="J222" s="1641"/>
      <c r="K222" s="1641"/>
      <c r="L222" s="1641"/>
      <c r="M222" s="1641"/>
      <c r="N222" s="1641"/>
      <c r="O222" s="1641"/>
      <c r="P222" s="1641"/>
      <c r="Q222" s="1641"/>
      <c r="R222" s="1641"/>
      <c r="S222" s="1641"/>
      <c r="T222" s="1641"/>
      <c r="U222" s="1641"/>
      <c r="V222" s="1641"/>
      <c r="W222" s="1641"/>
      <c r="X222" s="1641"/>
      <c r="Y222" s="1641"/>
      <c r="AA222" s="1160"/>
      <c r="AB222" s="1636"/>
      <c r="AC222" s="1636"/>
      <c r="AD222" s="1160"/>
      <c r="AE222" s="1160"/>
      <c r="AF222" s="1160"/>
      <c r="AG222" s="1160"/>
      <c r="AH222" s="1636"/>
      <c r="AI222" s="1160"/>
      <c r="AJ222" s="1160"/>
      <c r="AK222" s="544"/>
      <c r="AL222" s="1160"/>
      <c r="AM222" s="1160"/>
      <c r="AN222" s="1160"/>
      <c r="AO222" s="1160"/>
      <c r="AP222" s="1160"/>
      <c r="AQ222" s="1632"/>
      <c r="AR222" s="566"/>
      <c r="AS222" s="566"/>
      <c r="AT222" s="566"/>
      <c r="AU222" s="566"/>
      <c r="AV222" s="1641">
        <v>11</v>
      </c>
    </row>
    <row s="1641" customFormat="1" customHeight="1" ht="11.549999999999999">
      <c r="A223" s="987"/>
      <c r="B223" s="1636"/>
      <c r="C223" s="1636"/>
      <c r="D223" s="351"/>
      <c r="J223" s="1641"/>
      <c r="K223" s="1641"/>
      <c r="L223" s="1641"/>
      <c r="M223" s="1641"/>
      <c r="N223" s="1641"/>
      <c r="O223" s="1641"/>
      <c r="P223" s="1641"/>
      <c r="Q223" s="1641"/>
      <c r="R223" s="1641"/>
      <c r="S223" s="1641"/>
      <c r="T223" s="1641"/>
      <c r="U223" s="1641"/>
      <c r="V223" s="1641"/>
      <c r="W223" s="1641"/>
      <c r="X223" s="1641"/>
      <c r="Y223" s="1641"/>
      <c r="AA223" s="1160"/>
      <c r="AB223" s="1636"/>
      <c r="AC223" s="1636"/>
      <c r="AD223" s="1160"/>
      <c r="AE223" s="1160"/>
      <c r="AF223" s="1160"/>
      <c r="AG223" s="1160"/>
      <c r="AH223" s="1636"/>
      <c r="AI223" s="1160"/>
      <c r="AJ223" s="1160"/>
      <c r="AK223" s="544"/>
      <c r="AL223" s="1160"/>
      <c r="AM223" s="1160"/>
      <c r="AN223" s="1160"/>
      <c r="AO223" s="1160"/>
      <c r="AP223" s="1160"/>
      <c r="AQ223" s="1632"/>
      <c r="AR223" s="566"/>
      <c r="AS223" s="566"/>
      <c r="AT223" s="566"/>
      <c r="AU223" s="566"/>
      <c r="AV223" s="1641">
        <v>11</v>
      </c>
    </row>
    <row s="1641" customFormat="1" customHeight="1" ht="11.549999999999999">
      <c r="A224" s="987"/>
      <c r="B224" s="1636"/>
      <c r="C224" s="1636"/>
      <c r="D224" s="351"/>
      <c r="J224" s="1641"/>
      <c r="K224" s="1641"/>
      <c r="L224" s="1641"/>
      <c r="M224" s="1641"/>
      <c r="N224" s="1641"/>
      <c r="O224" s="1641"/>
      <c r="P224" s="1641"/>
      <c r="Q224" s="1641"/>
      <c r="R224" s="1641"/>
      <c r="S224" s="1641"/>
      <c r="T224" s="1641"/>
      <c r="U224" s="1641"/>
      <c r="V224" s="1641"/>
      <c r="W224" s="1641"/>
      <c r="X224" s="1641"/>
      <c r="Y224" s="1641"/>
      <c r="AA224" s="1160"/>
      <c r="AB224" s="1636"/>
      <c r="AC224" s="1636"/>
      <c r="AD224" s="1160"/>
      <c r="AE224" s="1160"/>
      <c r="AF224" s="1160"/>
      <c r="AG224" s="1160"/>
      <c r="AH224" s="1636"/>
      <c r="AI224" s="1160"/>
      <c r="AJ224" s="1160"/>
      <c r="AK224" s="544"/>
      <c r="AL224" s="1160"/>
      <c r="AM224" s="1160"/>
      <c r="AN224" s="1160"/>
      <c r="AO224" s="1160"/>
      <c r="AP224" s="1160"/>
      <c r="AQ224" s="1632"/>
      <c r="AR224" s="566"/>
      <c r="AS224" s="566"/>
      <c r="AT224" s="566"/>
      <c r="AU224" s="566"/>
      <c r="AV224" s="1641">
        <v>11</v>
      </c>
    </row>
    <row s="1641" customFormat="1" customHeight="1" ht="11.549999999999999">
      <c r="A225" s="987"/>
      <c r="B225" s="1636"/>
      <c r="C225" s="1636"/>
      <c r="D225" s="351"/>
      <c r="J225" s="1641"/>
      <c r="K225" s="1641"/>
      <c r="L225" s="1641"/>
      <c r="M225" s="1641"/>
      <c r="N225" s="1641"/>
      <c r="O225" s="1641"/>
      <c r="P225" s="1641"/>
      <c r="Q225" s="1641"/>
      <c r="R225" s="1641"/>
      <c r="S225" s="1641"/>
      <c r="T225" s="1641"/>
      <c r="U225" s="1641"/>
      <c r="V225" s="1641"/>
      <c r="W225" s="1641"/>
      <c r="X225" s="1641"/>
      <c r="Y225" s="1641"/>
      <c r="AA225" s="1160"/>
      <c r="AB225" s="1636"/>
      <c r="AC225" s="1636"/>
      <c r="AD225" s="1160"/>
      <c r="AE225" s="1160"/>
      <c r="AF225" s="1160"/>
      <c r="AG225" s="1160"/>
      <c r="AH225" s="1636"/>
      <c r="AI225" s="1160"/>
      <c r="AJ225" s="1160"/>
      <c r="AK225" s="544"/>
      <c r="AL225" s="1160"/>
      <c r="AM225" s="1160"/>
      <c r="AN225" s="1160"/>
      <c r="AO225" s="1160"/>
      <c r="AP225" s="1160"/>
      <c r="AQ225" s="1632"/>
      <c r="AR225" s="566"/>
      <c r="AS225" s="566"/>
      <c r="AT225" s="566"/>
      <c r="AU225" s="566"/>
      <c r="AV225" s="1641">
        <v>11</v>
      </c>
    </row>
    <row s="1641" customFormat="1" customHeight="1" ht="11.549999999999999">
      <c r="A226" s="987"/>
      <c r="B226" s="1636"/>
      <c r="C226" s="1636"/>
      <c r="D226" s="351"/>
      <c r="J226" s="1641"/>
      <c r="K226" s="1641"/>
      <c r="L226" s="1641"/>
      <c r="M226" s="1641"/>
      <c r="N226" s="1641"/>
      <c r="O226" s="1641"/>
      <c r="P226" s="1641"/>
      <c r="Q226" s="1641"/>
      <c r="R226" s="1641"/>
      <c r="S226" s="1641"/>
      <c r="T226" s="1641"/>
      <c r="U226" s="1641"/>
      <c r="V226" s="1641"/>
      <c r="W226" s="1641"/>
      <c r="X226" s="1641"/>
      <c r="Y226" s="1641"/>
      <c r="AA226" s="1160"/>
      <c r="AB226" s="1636"/>
      <c r="AC226" s="1636"/>
      <c r="AD226" s="1160"/>
      <c r="AE226" s="1160"/>
      <c r="AF226" s="1160"/>
      <c r="AG226" s="1160"/>
      <c r="AH226" s="1636"/>
      <c r="AI226" s="1160"/>
      <c r="AJ226" s="1160"/>
      <c r="AK226" s="544"/>
      <c r="AL226" s="1160"/>
      <c r="AM226" s="1160"/>
      <c r="AN226" s="1160"/>
      <c r="AO226" s="1160"/>
      <c r="AP226" s="1160"/>
      <c r="AQ226" s="1632"/>
      <c r="AR226" s="566"/>
      <c r="AS226" s="566"/>
      <c r="AT226" s="566"/>
      <c r="AU226" s="566"/>
      <c r="AV226" s="1641">
        <v>11</v>
      </c>
    </row>
    <row s="1641" customFormat="1" customHeight="1" ht="11.549999999999999">
      <c r="A227" s="987"/>
      <c r="B227" s="1636"/>
      <c r="C227" s="1636"/>
      <c r="D227" s="351"/>
      <c r="J227" s="1641"/>
      <c r="K227" s="1641"/>
      <c r="L227" s="1641"/>
      <c r="M227" s="1641"/>
      <c r="N227" s="1641"/>
      <c r="O227" s="1641"/>
      <c r="P227" s="1641"/>
      <c r="Q227" s="1641"/>
      <c r="R227" s="1641"/>
      <c r="S227" s="1641"/>
      <c r="T227" s="1641"/>
      <c r="U227" s="1641"/>
      <c r="V227" s="1641"/>
      <c r="W227" s="1641"/>
      <c r="X227" s="1641"/>
      <c r="Y227" s="1641"/>
      <c r="AA227" s="1160"/>
      <c r="AB227" s="1636"/>
      <c r="AC227" s="1636"/>
      <c r="AD227" s="1160"/>
      <c r="AE227" s="1160"/>
      <c r="AF227" s="1160"/>
      <c r="AG227" s="1160"/>
      <c r="AH227" s="1636"/>
      <c r="AI227" s="1160"/>
      <c r="AJ227" s="1160"/>
      <c r="AK227" s="544"/>
      <c r="AL227" s="1160"/>
      <c r="AM227" s="1160"/>
      <c r="AN227" s="1160"/>
      <c r="AO227" s="1160"/>
      <c r="AP227" s="1160"/>
      <c r="AQ227" s="1632"/>
      <c r="AR227" s="566"/>
      <c r="AS227" s="566"/>
      <c r="AT227" s="566"/>
      <c r="AU227" s="566"/>
      <c r="AV227" s="1641">
        <v>11</v>
      </c>
    </row>
    <row s="1641" customFormat="1" customHeight="1" ht="11.549999999999999">
      <c r="A228" s="987"/>
      <c r="B228" s="1636"/>
      <c r="C228" s="1636"/>
      <c r="D228" s="351"/>
      <c r="J228" s="1641"/>
      <c r="K228" s="1641"/>
      <c r="L228" s="1641"/>
      <c r="M228" s="1641"/>
      <c r="N228" s="1641"/>
      <c r="O228" s="1641"/>
      <c r="P228" s="1641"/>
      <c r="Q228" s="1641"/>
      <c r="R228" s="1641"/>
      <c r="S228" s="1641"/>
      <c r="T228" s="1641"/>
      <c r="U228" s="1641"/>
      <c r="V228" s="1641"/>
      <c r="W228" s="1641"/>
      <c r="X228" s="1641"/>
      <c r="Y228" s="1641"/>
      <c r="AA228" s="1160"/>
      <c r="AB228" s="1636"/>
      <c r="AC228" s="1636"/>
      <c r="AD228" s="1160"/>
      <c r="AE228" s="1160"/>
      <c r="AF228" s="1160"/>
      <c r="AG228" s="1160"/>
      <c r="AH228" s="1636"/>
      <c r="AI228" s="1160"/>
      <c r="AJ228" s="1160"/>
      <c r="AK228" s="544"/>
      <c r="AL228" s="1160"/>
      <c r="AM228" s="1160"/>
      <c r="AN228" s="1160"/>
      <c r="AO228" s="1160"/>
      <c r="AP228" s="1160"/>
      <c r="AQ228" s="1632"/>
      <c r="AR228" s="566"/>
      <c r="AS228" s="566"/>
      <c r="AT228" s="566"/>
      <c r="AU228" s="566"/>
      <c r="AV228" s="1641">
        <v>11</v>
      </c>
    </row>
    <row s="1641" customFormat="1" customHeight="1" ht="11.549999999999999">
      <c r="A229" s="987"/>
      <c r="B229" s="1636"/>
      <c r="C229" s="1636"/>
      <c r="D229" s="351"/>
      <c r="J229" s="1641"/>
      <c r="K229" s="1641"/>
      <c r="L229" s="1641"/>
      <c r="M229" s="1641"/>
      <c r="N229" s="1641"/>
      <c r="O229" s="1641"/>
      <c r="P229" s="1641"/>
      <c r="Q229" s="1641"/>
      <c r="R229" s="1641"/>
      <c r="S229" s="1641"/>
      <c r="T229" s="1641"/>
      <c r="U229" s="1641"/>
      <c r="V229" s="1641"/>
      <c r="W229" s="1641"/>
      <c r="X229" s="1641"/>
      <c r="Y229" s="1641"/>
      <c r="AA229" s="1160"/>
      <c r="AB229" s="1636"/>
      <c r="AC229" s="1636"/>
      <c r="AD229" s="1160"/>
      <c r="AE229" s="1160"/>
      <c r="AF229" s="1160"/>
      <c r="AG229" s="1160"/>
      <c r="AH229" s="1636"/>
      <c r="AI229" s="1160"/>
      <c r="AJ229" s="1160"/>
      <c r="AK229" s="544"/>
      <c r="AL229" s="1160"/>
      <c r="AM229" s="1160"/>
      <c r="AN229" s="1160"/>
      <c r="AO229" s="1160"/>
      <c r="AP229" s="1160"/>
      <c r="AQ229" s="1632"/>
      <c r="AR229" s="566"/>
      <c r="AS229" s="566"/>
      <c r="AT229" s="566"/>
      <c r="AU229" s="566"/>
      <c r="AV229" s="1641">
        <v>11</v>
      </c>
    </row>
    <row s="1641" customFormat="1" customHeight="1" ht="11.549999999999999">
      <c r="A230" s="987"/>
      <c r="B230" s="1636"/>
      <c r="C230" s="1636"/>
      <c r="D230" s="351"/>
      <c r="J230" s="1641"/>
      <c r="K230" s="1641"/>
      <c r="L230" s="1641"/>
      <c r="M230" s="1641"/>
      <c r="N230" s="1641"/>
      <c r="O230" s="1641"/>
      <c r="P230" s="1641"/>
      <c r="Q230" s="1641"/>
      <c r="R230" s="1641"/>
      <c r="S230" s="1641"/>
      <c r="T230" s="1641"/>
      <c r="U230" s="1641"/>
      <c r="V230" s="1641"/>
      <c r="W230" s="1641"/>
      <c r="X230" s="1641"/>
      <c r="Y230" s="1641"/>
      <c r="AA230" s="1160"/>
      <c r="AB230" s="1636"/>
      <c r="AC230" s="1636"/>
      <c r="AD230" s="1160"/>
      <c r="AE230" s="1160"/>
      <c r="AF230" s="1160"/>
      <c r="AG230" s="1160"/>
      <c r="AH230" s="1636"/>
      <c r="AI230" s="1160"/>
      <c r="AJ230" s="1160"/>
      <c r="AK230" s="544"/>
      <c r="AL230" s="1160"/>
      <c r="AM230" s="1160"/>
      <c r="AN230" s="1160"/>
      <c r="AO230" s="1160"/>
      <c r="AP230" s="1160"/>
      <c r="AQ230" s="1632"/>
      <c r="AR230" s="566"/>
      <c r="AS230" s="566"/>
      <c r="AT230" s="566"/>
      <c r="AU230" s="566"/>
      <c r="AV230" s="1641">
        <v>11</v>
      </c>
    </row>
    <row s="1641" customFormat="1" customHeight="1" ht="11.549999999999999">
      <c r="A231" s="987"/>
      <c r="B231" s="1636"/>
      <c r="C231" s="1636"/>
      <c r="D231" s="351"/>
      <c r="J231" s="1641"/>
      <c r="K231" s="1641"/>
      <c r="L231" s="1641"/>
      <c r="M231" s="1641"/>
      <c r="N231" s="1641"/>
      <c r="O231" s="1641"/>
      <c r="P231" s="1641"/>
      <c r="Q231" s="1641"/>
      <c r="R231" s="1641"/>
      <c r="S231" s="1641"/>
      <c r="T231" s="1641"/>
      <c r="U231" s="1641"/>
      <c r="V231" s="1641"/>
      <c r="W231" s="1641"/>
      <c r="X231" s="1641"/>
      <c r="Y231" s="1641"/>
      <c r="AA231" s="1160"/>
      <c r="AB231" s="1636"/>
      <c r="AC231" s="1636"/>
      <c r="AD231" s="1160"/>
      <c r="AE231" s="1160"/>
      <c r="AF231" s="1160"/>
      <c r="AG231" s="1160"/>
      <c r="AH231" s="1636"/>
      <c r="AI231" s="1160"/>
      <c r="AJ231" s="1160"/>
      <c r="AK231" s="544"/>
      <c r="AL231" s="1160"/>
      <c r="AM231" s="1160"/>
      <c r="AN231" s="1160"/>
      <c r="AO231" s="1160"/>
      <c r="AP231" s="1160"/>
      <c r="AQ231" s="1632"/>
      <c r="AR231" s="566"/>
      <c r="AS231" s="566"/>
      <c r="AT231" s="566"/>
      <c r="AU231" s="566"/>
      <c r="AV231" s="1641">
        <v>11</v>
      </c>
    </row>
    <row s="1641" customFormat="1" customHeight="1" ht="11.549999999999999">
      <c r="A232" s="987"/>
      <c r="B232" s="1636"/>
      <c r="C232" s="1636"/>
      <c r="D232" s="351"/>
      <c r="J232" s="1641"/>
      <c r="K232" s="1641"/>
      <c r="L232" s="1641"/>
      <c r="M232" s="1641"/>
      <c r="N232" s="1641"/>
      <c r="O232" s="1641"/>
      <c r="P232" s="1641"/>
      <c r="Q232" s="1641"/>
      <c r="R232" s="1641"/>
      <c r="S232" s="1641"/>
      <c r="T232" s="1641"/>
      <c r="U232" s="1641"/>
      <c r="V232" s="1641"/>
      <c r="W232" s="1641"/>
      <c r="X232" s="1641"/>
      <c r="Y232" s="1641"/>
      <c r="AA232" s="1160"/>
      <c r="AB232" s="1636"/>
      <c r="AC232" s="1636"/>
      <c r="AD232" s="1160"/>
      <c r="AE232" s="1160"/>
      <c r="AF232" s="1160"/>
      <c r="AG232" s="1160"/>
      <c r="AH232" s="1636"/>
      <c r="AI232" s="1160"/>
      <c r="AJ232" s="1160"/>
      <c r="AK232" s="544"/>
      <c r="AL232" s="1160"/>
      <c r="AM232" s="1160"/>
      <c r="AN232" s="1160"/>
      <c r="AO232" s="1160"/>
      <c r="AP232" s="1160"/>
      <c r="AQ232" s="1632"/>
      <c r="AR232" s="566"/>
      <c r="AS232" s="566"/>
      <c r="AT232" s="566"/>
      <c r="AU232" s="566"/>
      <c r="AV232" s="1641">
        <v>11</v>
      </c>
    </row>
    <row s="1641" customFormat="1" customHeight="1" ht="11.549999999999999">
      <c r="A233" s="987"/>
      <c r="B233" s="1636"/>
      <c r="C233" s="1636"/>
      <c r="D233" s="351"/>
      <c r="J233" s="1641"/>
      <c r="K233" s="1641"/>
      <c r="L233" s="1641"/>
      <c r="M233" s="1641"/>
      <c r="N233" s="1641"/>
      <c r="O233" s="1641"/>
      <c r="P233" s="1641"/>
      <c r="Q233" s="1641"/>
      <c r="R233" s="1641"/>
      <c r="S233" s="1641"/>
      <c r="T233" s="1641"/>
      <c r="U233" s="1641"/>
      <c r="V233" s="1641"/>
      <c r="W233" s="1641"/>
      <c r="X233" s="1641"/>
      <c r="Y233" s="1641"/>
      <c r="AA233" s="1160"/>
      <c r="AB233" s="1636"/>
      <c r="AC233" s="1636"/>
      <c r="AD233" s="1160"/>
      <c r="AE233" s="1160"/>
      <c r="AF233" s="1160"/>
      <c r="AG233" s="1160"/>
      <c r="AH233" s="1636"/>
      <c r="AI233" s="1160"/>
      <c r="AJ233" s="1160"/>
      <c r="AK233" s="544"/>
      <c r="AL233" s="1160"/>
      <c r="AM233" s="1160"/>
      <c r="AN233" s="1160"/>
      <c r="AO233" s="1160"/>
      <c r="AP233" s="1160"/>
      <c r="AQ233" s="1632"/>
      <c r="AR233" s="566"/>
      <c r="AS233" s="566"/>
      <c r="AT233" s="566"/>
      <c r="AU233" s="566"/>
      <c r="AV233" s="1641">
        <v>11</v>
      </c>
    </row>
    <row s="1641" customFormat="1" customHeight="1" ht="11.549999999999999">
      <c r="A234" s="987"/>
      <c r="B234" s="1636"/>
      <c r="C234" s="1636"/>
      <c r="D234" s="351"/>
      <c r="J234" s="1641"/>
      <c r="K234" s="1641"/>
      <c r="L234" s="1641"/>
      <c r="M234" s="1641"/>
      <c r="N234" s="1641"/>
      <c r="O234" s="1641"/>
      <c r="P234" s="1641"/>
      <c r="Q234" s="1641"/>
      <c r="R234" s="1641"/>
      <c r="S234" s="1641"/>
      <c r="T234" s="1641"/>
      <c r="U234" s="1641"/>
      <c r="V234" s="1641"/>
      <c r="W234" s="1641"/>
      <c r="X234" s="1641"/>
      <c r="Y234" s="1641"/>
      <c r="AA234" s="1160"/>
      <c r="AB234" s="1636"/>
      <c r="AC234" s="1636"/>
      <c r="AD234" s="1160"/>
      <c r="AE234" s="1160"/>
      <c r="AF234" s="1160"/>
      <c r="AG234" s="1160"/>
      <c r="AH234" s="1636"/>
      <c r="AI234" s="1160"/>
      <c r="AJ234" s="1160"/>
      <c r="AK234" s="544"/>
      <c r="AL234" s="1160"/>
      <c r="AM234" s="1160"/>
      <c r="AN234" s="1160"/>
      <c r="AO234" s="1160"/>
      <c r="AP234" s="1160"/>
      <c r="AQ234" s="1632"/>
      <c r="AR234" s="566"/>
      <c r="AS234" s="566"/>
      <c r="AT234" s="566"/>
      <c r="AU234" s="566"/>
      <c r="AV234" s="1641">
        <v>11</v>
      </c>
    </row>
    <row s="1641" customFormat="1" customHeight="1" ht="11.549999999999999">
      <c r="A235" s="987"/>
      <c r="B235" s="1636"/>
      <c r="C235" s="1636"/>
      <c r="D235" s="351"/>
      <c r="J235" s="1641"/>
      <c r="K235" s="1641"/>
      <c r="L235" s="1641"/>
      <c r="M235" s="1641"/>
      <c r="N235" s="1641"/>
      <c r="O235" s="1641"/>
      <c r="P235" s="1641"/>
      <c r="Q235" s="1641"/>
      <c r="R235" s="1641"/>
      <c r="S235" s="1641"/>
      <c r="T235" s="1641"/>
      <c r="U235" s="1641"/>
      <c r="V235" s="1641"/>
      <c r="W235" s="1641"/>
      <c r="X235" s="1641"/>
      <c r="Y235" s="1641"/>
      <c r="AA235" s="1160"/>
      <c r="AB235" s="1636"/>
      <c r="AC235" s="1636"/>
      <c r="AD235" s="1160"/>
      <c r="AE235" s="1160"/>
      <c r="AF235" s="1160"/>
      <c r="AG235" s="1160"/>
      <c r="AH235" s="1636"/>
      <c r="AI235" s="1160"/>
      <c r="AJ235" s="1160"/>
      <c r="AK235" s="544"/>
      <c r="AL235" s="1160"/>
      <c r="AM235" s="1160"/>
      <c r="AN235" s="1160"/>
      <c r="AO235" s="1160"/>
      <c r="AP235" s="1160"/>
      <c r="AQ235" s="1632"/>
      <c r="AR235" s="566"/>
      <c r="AS235" s="566"/>
      <c r="AT235" s="566"/>
      <c r="AU235" s="566"/>
      <c r="AV235" s="1641">
        <v>11</v>
      </c>
    </row>
    <row s="1641" customFormat="1" customHeight="1" ht="11.549999999999999">
      <c r="A236" s="987"/>
      <c r="B236" s="1636"/>
      <c r="C236" s="1636"/>
      <c r="D236" s="351"/>
      <c r="J236" s="1641"/>
      <c r="K236" s="1641"/>
      <c r="L236" s="1641"/>
      <c r="M236" s="1641"/>
      <c r="N236" s="1641"/>
      <c r="O236" s="1641"/>
      <c r="P236" s="1641"/>
      <c r="Q236" s="1641"/>
      <c r="R236" s="1641"/>
      <c r="S236" s="1641"/>
      <c r="T236" s="1641"/>
      <c r="U236" s="1641"/>
      <c r="V236" s="1641"/>
      <c r="W236" s="1641"/>
      <c r="X236" s="1641"/>
      <c r="Y236" s="1641"/>
      <c r="AA236" s="1160"/>
      <c r="AB236" s="1636"/>
      <c r="AC236" s="1636"/>
      <c r="AD236" s="1160"/>
      <c r="AE236" s="1160"/>
      <c r="AF236" s="1160"/>
      <c r="AG236" s="1160"/>
      <c r="AH236" s="1636"/>
      <c r="AI236" s="1160"/>
      <c r="AJ236" s="1160"/>
      <c r="AK236" s="544"/>
      <c r="AL236" s="1160"/>
      <c r="AM236" s="1160"/>
      <c r="AN236" s="1160"/>
      <c r="AO236" s="1160"/>
      <c r="AP236" s="1160"/>
      <c r="AQ236" s="1632"/>
      <c r="AR236" s="566"/>
      <c r="AS236" s="566"/>
      <c r="AT236" s="566"/>
      <c r="AU236" s="566"/>
      <c r="AV236" s="1641">
        <v>11</v>
      </c>
    </row>
    <row s="1641" customFormat="1" customHeight="1" ht="11.549999999999999">
      <c r="A237" s="987"/>
      <c r="B237" s="1636"/>
      <c r="C237" s="1636"/>
      <c r="D237" s="351"/>
      <c r="J237" s="1641"/>
      <c r="K237" s="1641"/>
      <c r="L237" s="1641"/>
      <c r="M237" s="1641"/>
      <c r="N237" s="1641"/>
      <c r="O237" s="1641"/>
      <c r="P237" s="1641"/>
      <c r="Q237" s="1641"/>
      <c r="R237" s="1641"/>
      <c r="S237" s="1641"/>
      <c r="T237" s="1641"/>
      <c r="U237" s="1641"/>
      <c r="V237" s="1641"/>
      <c r="W237" s="1641"/>
      <c r="X237" s="1641"/>
      <c r="Y237" s="1641"/>
      <c r="AA237" s="1160"/>
      <c r="AB237" s="1636"/>
      <c r="AC237" s="1636"/>
      <c r="AD237" s="1160"/>
      <c r="AE237" s="1160"/>
      <c r="AF237" s="1160"/>
      <c r="AG237" s="1160"/>
      <c r="AH237" s="1636"/>
      <c r="AI237" s="1160"/>
      <c r="AJ237" s="1160"/>
      <c r="AK237" s="544"/>
      <c r="AL237" s="1160"/>
      <c r="AM237" s="1160"/>
      <c r="AN237" s="1160"/>
      <c r="AO237" s="1160"/>
      <c r="AP237" s="1160"/>
      <c r="AQ237" s="1632"/>
      <c r="AR237" s="566"/>
      <c r="AS237" s="566"/>
      <c r="AT237" s="566"/>
      <c r="AU237" s="566"/>
      <c r="AV237" s="1641">
        <v>11</v>
      </c>
    </row>
    <row s="1641" customFormat="1" customHeight="1" ht="11.549999999999999">
      <c r="A238" s="987"/>
      <c r="B238" s="1636"/>
      <c r="C238" s="1636"/>
      <c r="D238" s="351"/>
      <c r="J238" s="1641"/>
      <c r="K238" s="1641"/>
      <c r="L238" s="1641"/>
      <c r="M238" s="1641"/>
      <c r="N238" s="1641"/>
      <c r="O238" s="1641"/>
      <c r="P238" s="1641"/>
      <c r="Q238" s="1641"/>
      <c r="R238" s="1641"/>
      <c r="S238" s="1641"/>
      <c r="T238" s="1641"/>
      <c r="U238" s="1641"/>
      <c r="V238" s="1641"/>
      <c r="W238" s="1641"/>
      <c r="X238" s="1641"/>
      <c r="Y238" s="1641"/>
      <c r="AA238" s="1160"/>
      <c r="AB238" s="1636"/>
      <c r="AC238" s="1636"/>
      <c r="AD238" s="1160"/>
      <c r="AE238" s="1160"/>
      <c r="AF238" s="1160"/>
      <c r="AG238" s="1160"/>
      <c r="AH238" s="1636"/>
      <c r="AI238" s="1160"/>
      <c r="AJ238" s="1160"/>
      <c r="AK238" s="544"/>
      <c r="AL238" s="1160"/>
      <c r="AM238" s="1160"/>
      <c r="AN238" s="1160"/>
      <c r="AO238" s="1160"/>
      <c r="AP238" s="1160"/>
      <c r="AQ238" s="1632"/>
      <c r="AR238" s="566"/>
      <c r="AS238" s="566"/>
      <c r="AT238" s="566"/>
      <c r="AU238" s="566"/>
      <c r="AV238" s="1641">
        <v>11</v>
      </c>
    </row>
    <row s="1641" customFormat="1" customHeight="1" ht="11.549999999999999">
      <c r="A239" s="987"/>
      <c r="B239" s="1636"/>
      <c r="C239" s="1636"/>
      <c r="D239" s="351"/>
      <c r="J239" s="1641"/>
      <c r="K239" s="1641"/>
      <c r="L239" s="1641"/>
      <c r="M239" s="1641"/>
      <c r="N239" s="1641"/>
      <c r="O239" s="1641"/>
      <c r="P239" s="1641"/>
      <c r="Q239" s="1641"/>
      <c r="R239" s="1641"/>
      <c r="S239" s="1641"/>
      <c r="T239" s="1641"/>
      <c r="U239" s="1641"/>
      <c r="V239" s="1641"/>
      <c r="W239" s="1641"/>
      <c r="X239" s="1641"/>
      <c r="Y239" s="1641"/>
      <c r="AA239" s="1160"/>
      <c r="AB239" s="1636"/>
      <c r="AC239" s="1636"/>
      <c r="AD239" s="1160"/>
      <c r="AE239" s="1160"/>
      <c r="AF239" s="1160"/>
      <c r="AG239" s="1160"/>
      <c r="AH239" s="1636"/>
      <c r="AI239" s="1160"/>
      <c r="AJ239" s="1160"/>
      <c r="AK239" s="544"/>
      <c r="AL239" s="1160"/>
      <c r="AM239" s="1160"/>
      <c r="AN239" s="1160"/>
      <c r="AO239" s="1160"/>
      <c r="AP239" s="1160"/>
      <c r="AQ239" s="1632"/>
      <c r="AR239" s="566"/>
      <c r="AS239" s="566"/>
      <c r="AT239" s="566"/>
      <c r="AU239" s="566"/>
      <c r="AV239" s="1641">
        <v>11</v>
      </c>
    </row>
    <row s="1641" customFormat="1" customHeight="1" ht="11.549999999999999">
      <c r="A240" s="987"/>
      <c r="B240" s="1636"/>
      <c r="C240" s="1636"/>
      <c r="D240" s="351"/>
      <c r="J240" s="1641"/>
      <c r="K240" s="1641"/>
      <c r="L240" s="1641"/>
      <c r="M240" s="1641"/>
      <c r="N240" s="1641"/>
      <c r="O240" s="1641"/>
      <c r="P240" s="1641"/>
      <c r="Q240" s="1641"/>
      <c r="R240" s="1641"/>
      <c r="S240" s="1641"/>
      <c r="T240" s="1641"/>
      <c r="U240" s="1641"/>
      <c r="V240" s="1641"/>
      <c r="W240" s="1641"/>
      <c r="X240" s="1641"/>
      <c r="Y240" s="1641"/>
      <c r="AA240" s="1160"/>
      <c r="AB240" s="1636"/>
      <c r="AC240" s="1636"/>
      <c r="AD240" s="1160"/>
      <c r="AE240" s="1160"/>
      <c r="AF240" s="1160"/>
      <c r="AG240" s="1160"/>
      <c r="AH240" s="1636"/>
      <c r="AI240" s="1160"/>
      <c r="AJ240" s="1160"/>
      <c r="AK240" s="544"/>
      <c r="AL240" s="1160"/>
      <c r="AM240" s="1160"/>
      <c r="AN240" s="1160"/>
      <c r="AO240" s="1160"/>
      <c r="AP240" s="1160"/>
      <c r="AQ240" s="1632"/>
      <c r="AR240" s="566"/>
      <c r="AS240" s="566"/>
      <c r="AT240" s="566"/>
      <c r="AU240" s="566"/>
      <c r="AV240" s="1641">
        <v>11</v>
      </c>
    </row>
    <row s="1641" customFormat="1" customHeight="1" ht="11.549999999999999">
      <c r="A241" s="987"/>
      <c r="B241" s="1636"/>
      <c r="C241" s="1636"/>
      <c r="D241" s="351"/>
      <c r="J241" s="1641"/>
      <c r="K241" s="1641"/>
      <c r="L241" s="1641"/>
      <c r="M241" s="1641"/>
      <c r="N241" s="1641"/>
      <c r="O241" s="1641"/>
      <c r="P241" s="1641"/>
      <c r="Q241" s="1641"/>
      <c r="R241" s="1641"/>
      <c r="S241" s="1641"/>
      <c r="T241" s="1641"/>
      <c r="U241" s="1641"/>
      <c r="V241" s="1641"/>
      <c r="W241" s="1641"/>
      <c r="X241" s="1641"/>
      <c r="Y241" s="1641"/>
      <c r="AA241" s="1160"/>
      <c r="AB241" s="1636"/>
      <c r="AC241" s="1636"/>
      <c r="AD241" s="1160"/>
      <c r="AE241" s="1160"/>
      <c r="AF241" s="1160"/>
      <c r="AG241" s="1160"/>
      <c r="AH241" s="1636"/>
      <c r="AI241" s="1160"/>
      <c r="AJ241" s="1160"/>
      <c r="AK241" s="544"/>
      <c r="AL241" s="1160"/>
      <c r="AM241" s="1160"/>
      <c r="AN241" s="1160"/>
      <c r="AO241" s="1160"/>
      <c r="AP241" s="1160"/>
      <c r="AQ241" s="1632"/>
      <c r="AR241" s="566"/>
      <c r="AS241" s="566"/>
      <c r="AT241" s="566"/>
      <c r="AU241" s="566"/>
      <c r="AV241" s="1641">
        <v>11</v>
      </c>
    </row>
    <row s="1641" customFormat="1" customHeight="1" ht="11.549999999999999">
      <c r="A242" s="987"/>
      <c r="B242" s="1636"/>
      <c r="C242" s="1636"/>
      <c r="D242" s="351"/>
      <c r="J242" s="1641"/>
      <c r="K242" s="1641"/>
      <c r="L242" s="1641"/>
      <c r="M242" s="1641"/>
      <c r="N242" s="1641"/>
      <c r="O242" s="1641"/>
      <c r="P242" s="1641"/>
      <c r="Q242" s="1641"/>
      <c r="R242" s="1641"/>
      <c r="S242" s="1641"/>
      <c r="T242" s="1641"/>
      <c r="U242" s="1641"/>
      <c r="V242" s="1641"/>
      <c r="W242" s="1641"/>
      <c r="X242" s="1641"/>
      <c r="Y242" s="1641"/>
      <c r="AA242" s="1160"/>
      <c r="AB242" s="1636"/>
      <c r="AC242" s="1636"/>
      <c r="AD242" s="1160"/>
      <c r="AE242" s="1160"/>
      <c r="AF242" s="1160"/>
      <c r="AG242" s="1160"/>
      <c r="AH242" s="1636"/>
      <c r="AI242" s="1160"/>
      <c r="AJ242" s="1160"/>
      <c r="AK242" s="544"/>
      <c r="AL242" s="1160"/>
      <c r="AM242" s="1160"/>
      <c r="AN242" s="1160"/>
      <c r="AO242" s="1160"/>
      <c r="AP242" s="1160"/>
      <c r="AQ242" s="1632"/>
      <c r="AR242" s="566"/>
      <c r="AS242" s="566"/>
      <c r="AT242" s="566"/>
      <c r="AU242" s="566"/>
      <c r="AV242" s="1641">
        <v>11</v>
      </c>
    </row>
    <row s="1641" customFormat="1" customHeight="1" ht="11.549999999999999">
      <c r="A243" s="987"/>
      <c r="B243" s="1636"/>
      <c r="C243" s="1636"/>
      <c r="D243" s="351"/>
      <c r="J243" s="1641"/>
      <c r="K243" s="1641"/>
      <c r="L243" s="1641"/>
      <c r="M243" s="1641"/>
      <c r="N243" s="1641"/>
      <c r="O243" s="1641"/>
      <c r="P243" s="1641"/>
      <c r="Q243" s="1641"/>
      <c r="R243" s="1641"/>
      <c r="S243" s="1641"/>
      <c r="T243" s="1641"/>
      <c r="U243" s="1641"/>
      <c r="V243" s="1641"/>
      <c r="W243" s="1641"/>
      <c r="X243" s="1641"/>
      <c r="Y243" s="1641"/>
      <c r="AA243" s="1160"/>
      <c r="AB243" s="1636"/>
      <c r="AC243" s="1636"/>
      <c r="AD243" s="1160"/>
      <c r="AE243" s="1160"/>
      <c r="AF243" s="1160"/>
      <c r="AG243" s="1160"/>
      <c r="AH243" s="1636"/>
      <c r="AI243" s="1160"/>
      <c r="AJ243" s="1160"/>
      <c r="AK243" s="544"/>
      <c r="AL243" s="1160"/>
      <c r="AM243" s="1160"/>
      <c r="AN243" s="1160"/>
      <c r="AO243" s="1160"/>
      <c r="AP243" s="1160"/>
      <c r="AQ243" s="1632"/>
      <c r="AR243" s="566"/>
      <c r="AS243" s="566"/>
      <c r="AT243" s="566"/>
      <c r="AU243" s="566"/>
      <c r="AV243" s="1641">
        <v>11</v>
      </c>
    </row>
    <row s="1641" customFormat="1" customHeight="1" ht="11.549999999999999">
      <c r="A244" s="987"/>
      <c r="B244" s="1636"/>
      <c r="C244" s="1636"/>
      <c r="D244" s="351"/>
      <c r="J244" s="1641"/>
      <c r="K244" s="1641"/>
      <c r="L244" s="1641"/>
      <c r="M244" s="1641"/>
      <c r="N244" s="1641"/>
      <c r="O244" s="1641"/>
      <c r="P244" s="1641"/>
      <c r="Q244" s="1641"/>
      <c r="R244" s="1641"/>
      <c r="S244" s="1641"/>
      <c r="T244" s="1641"/>
      <c r="U244" s="1641"/>
      <c r="V244" s="1641"/>
      <c r="W244" s="1641"/>
      <c r="X244" s="1641"/>
      <c r="Y244" s="1641"/>
      <c r="AA244" s="1160"/>
      <c r="AB244" s="1636"/>
      <c r="AC244" s="1636"/>
      <c r="AD244" s="1160"/>
      <c r="AE244" s="1160"/>
      <c r="AF244" s="1160"/>
      <c r="AG244" s="1160"/>
      <c r="AH244" s="1636"/>
      <c r="AI244" s="1160"/>
      <c r="AJ244" s="1160"/>
      <c r="AK244" s="544"/>
      <c r="AL244" s="1160"/>
      <c r="AM244" s="1160"/>
      <c r="AN244" s="1160"/>
      <c r="AO244" s="1160"/>
      <c r="AP244" s="1160"/>
      <c r="AQ244" s="1632"/>
      <c r="AR244" s="566"/>
      <c r="AS244" s="566"/>
      <c r="AT244" s="566"/>
      <c r="AU244" s="566"/>
      <c r="AV244" s="1641">
        <v>11</v>
      </c>
    </row>
    <row s="1641" customFormat="1" customHeight="1" ht="11.549999999999999">
      <c r="A245" s="987"/>
      <c r="B245" s="1636"/>
      <c r="C245" s="1636"/>
      <c r="D245" s="351"/>
      <c r="J245" s="1641"/>
      <c r="K245" s="1641"/>
      <c r="L245" s="1641"/>
      <c r="M245" s="1641"/>
      <c r="N245" s="1641"/>
      <c r="O245" s="1641"/>
      <c r="P245" s="1641"/>
      <c r="Q245" s="1641"/>
      <c r="R245" s="1641"/>
      <c r="S245" s="1641"/>
      <c r="T245" s="1641"/>
      <c r="U245" s="1641"/>
      <c r="V245" s="1641"/>
      <c r="W245" s="1641"/>
      <c r="X245" s="1641"/>
      <c r="Y245" s="1641"/>
      <c r="AA245" s="1160"/>
      <c r="AB245" s="1636"/>
      <c r="AC245" s="1636"/>
      <c r="AD245" s="1160"/>
      <c r="AE245" s="1160"/>
      <c r="AF245" s="1160"/>
      <c r="AG245" s="1160"/>
      <c r="AH245" s="1636"/>
      <c r="AI245" s="1160"/>
      <c r="AJ245" s="1160"/>
      <c r="AK245" s="544"/>
      <c r="AL245" s="1160"/>
      <c r="AM245" s="1160"/>
      <c r="AN245" s="1160"/>
      <c r="AO245" s="1160"/>
      <c r="AP245" s="1160"/>
      <c r="AQ245" s="1632"/>
      <c r="AR245" s="566"/>
      <c r="AS245" s="566"/>
      <c r="AT245" s="566"/>
      <c r="AU245" s="566"/>
      <c r="AV245" s="1641">
        <v>11</v>
      </c>
    </row>
    <row s="1641" customFormat="1" customHeight="1" ht="11.549999999999999">
      <c r="A246" s="987"/>
      <c r="B246" s="1636"/>
      <c r="C246" s="1636"/>
      <c r="D246" s="351"/>
      <c r="J246" s="1641"/>
      <c r="K246" s="1641"/>
      <c r="L246" s="1641"/>
      <c r="M246" s="1641"/>
      <c r="N246" s="1641"/>
      <c r="O246" s="1641"/>
      <c r="P246" s="1641"/>
      <c r="Q246" s="1641"/>
      <c r="R246" s="1641"/>
      <c r="S246" s="1641"/>
      <c r="T246" s="1641"/>
      <c r="U246" s="1641"/>
      <c r="V246" s="1641"/>
      <c r="W246" s="1641"/>
      <c r="X246" s="1641"/>
      <c r="Y246" s="1641"/>
      <c r="AA246" s="1160"/>
      <c r="AB246" s="1636"/>
      <c r="AC246" s="1636"/>
      <c r="AD246" s="1160"/>
      <c r="AE246" s="1160"/>
      <c r="AF246" s="1160"/>
      <c r="AG246" s="1160"/>
      <c r="AH246" s="1636"/>
      <c r="AI246" s="1160"/>
      <c r="AJ246" s="1160"/>
      <c r="AK246" s="544"/>
      <c r="AL246" s="1160"/>
      <c r="AM246" s="1160"/>
      <c r="AN246" s="1160"/>
      <c r="AO246" s="1160"/>
      <c r="AP246" s="1160"/>
      <c r="AQ246" s="1632"/>
      <c r="AR246" s="566"/>
      <c r="AS246" s="566"/>
      <c r="AT246" s="566"/>
      <c r="AU246" s="566"/>
      <c r="AV246" s="1641">
        <v>11</v>
      </c>
    </row>
    <row s="1641" customFormat="1" customHeight="1" ht="11.549999999999999">
      <c r="A247" s="987"/>
      <c r="B247" s="1636"/>
      <c r="C247" s="1636"/>
      <c r="D247" s="351"/>
      <c r="J247" s="1641"/>
      <c r="K247" s="1641"/>
      <c r="L247" s="1641"/>
      <c r="M247" s="1641"/>
      <c r="N247" s="1641"/>
      <c r="O247" s="1641"/>
      <c r="P247" s="1641"/>
      <c r="Q247" s="1641"/>
      <c r="R247" s="1641"/>
      <c r="S247" s="1641"/>
      <c r="T247" s="1641"/>
      <c r="U247" s="1641"/>
      <c r="V247" s="1641"/>
      <c r="W247" s="1641"/>
      <c r="X247" s="1641"/>
      <c r="Y247" s="1641"/>
      <c r="AA247" s="1160"/>
      <c r="AB247" s="1636"/>
      <c r="AC247" s="1636"/>
      <c r="AD247" s="1160"/>
      <c r="AE247" s="1160"/>
      <c r="AF247" s="1160"/>
      <c r="AG247" s="1160"/>
      <c r="AH247" s="1636"/>
      <c r="AI247" s="1160"/>
      <c r="AJ247" s="1160"/>
      <c r="AK247" s="544"/>
      <c r="AL247" s="1160"/>
      <c r="AM247" s="1160"/>
      <c r="AN247" s="1160"/>
      <c r="AO247" s="1160"/>
      <c r="AP247" s="1160"/>
      <c r="AQ247" s="1632"/>
      <c r="AR247" s="566"/>
      <c r="AS247" s="566"/>
      <c r="AT247" s="566"/>
      <c r="AU247" s="566"/>
      <c r="AV247" s="1641">
        <v>11</v>
      </c>
    </row>
    <row s="1641" customFormat="1" customHeight="1" ht="11.549999999999999">
      <c r="A248" s="987"/>
      <c r="B248" s="1636"/>
      <c r="C248" s="1636"/>
      <c r="D248" s="351"/>
      <c r="J248" s="1641"/>
      <c r="K248" s="1641"/>
      <c r="L248" s="1641"/>
      <c r="M248" s="1641"/>
      <c r="N248" s="1641"/>
      <c r="O248" s="1641"/>
      <c r="P248" s="1641"/>
      <c r="Q248" s="1641"/>
      <c r="R248" s="1641"/>
      <c r="S248" s="1641"/>
      <c r="T248" s="1641"/>
      <c r="U248" s="1641"/>
      <c r="V248" s="1641"/>
      <c r="W248" s="1641"/>
      <c r="X248" s="1641"/>
      <c r="Y248" s="1641"/>
      <c r="AA248" s="1160"/>
      <c r="AB248" s="1636"/>
      <c r="AC248" s="1636"/>
      <c r="AD248" s="1160"/>
      <c r="AE248" s="1160"/>
      <c r="AF248" s="1160"/>
      <c r="AG248" s="1160"/>
      <c r="AH248" s="1636"/>
      <c r="AI248" s="1160"/>
      <c r="AJ248" s="1160"/>
      <c r="AK248" s="544"/>
      <c r="AL248" s="1160"/>
      <c r="AM248" s="1160"/>
      <c r="AN248" s="1160"/>
      <c r="AO248" s="1160"/>
      <c r="AP248" s="1160"/>
      <c r="AQ248" s="1632"/>
      <c r="AR248" s="566"/>
      <c r="AS248" s="566"/>
      <c r="AT248" s="566"/>
      <c r="AU248" s="566"/>
      <c r="AV248" s="1641">
        <v>11</v>
      </c>
    </row>
    <row s="1641" customFormat="1" customHeight="1" ht="11.549999999999999">
      <c r="A249" s="987"/>
      <c r="B249" s="1636"/>
      <c r="C249" s="1636"/>
      <c r="D249" s="351"/>
      <c r="J249" s="1641"/>
      <c r="K249" s="1641"/>
      <c r="L249" s="1641"/>
      <c r="M249" s="1641"/>
      <c r="N249" s="1641"/>
      <c r="O249" s="1641"/>
      <c r="P249" s="1641"/>
      <c r="Q249" s="1641"/>
      <c r="R249" s="1641"/>
      <c r="S249" s="1641"/>
      <c r="T249" s="1641"/>
      <c r="U249" s="1641"/>
      <c r="V249" s="1641"/>
      <c r="W249" s="1641"/>
      <c r="X249" s="1641"/>
      <c r="Y249" s="1641"/>
      <c r="AA249" s="1160"/>
      <c r="AB249" s="1636"/>
      <c r="AC249" s="1636"/>
      <c r="AD249" s="1160"/>
      <c r="AE249" s="1160"/>
      <c r="AF249" s="1160"/>
      <c r="AG249" s="1160"/>
      <c r="AH249" s="1636"/>
      <c r="AI249" s="1160"/>
      <c r="AJ249" s="1160"/>
      <c r="AK249" s="544"/>
      <c r="AL249" s="1160"/>
      <c r="AM249" s="1160"/>
      <c r="AN249" s="1160"/>
      <c r="AO249" s="1160"/>
      <c r="AP249" s="1160"/>
      <c r="AQ249" s="1632"/>
      <c r="AR249" s="566"/>
      <c r="AS249" s="566"/>
      <c r="AT249" s="566"/>
      <c r="AU249" s="566"/>
      <c r="AV249" s="1641">
        <v>11</v>
      </c>
    </row>
    <row s="1641" customFormat="1" customHeight="1" ht="11.549999999999999">
      <c r="A250" s="987"/>
      <c r="B250" s="1636"/>
      <c r="C250" s="1636"/>
      <c r="D250" s="351"/>
      <c r="J250" s="1641"/>
      <c r="K250" s="1641"/>
      <c r="L250" s="1641"/>
      <c r="M250" s="1641"/>
      <c r="N250" s="1641"/>
      <c r="O250" s="1641"/>
      <c r="P250" s="1641"/>
      <c r="Q250" s="1641"/>
      <c r="R250" s="1641"/>
      <c r="S250" s="1641"/>
      <c r="T250" s="1641"/>
      <c r="U250" s="1641"/>
      <c r="V250" s="1641"/>
      <c r="W250" s="1641"/>
      <c r="X250" s="1641"/>
      <c r="Y250" s="1641"/>
      <c r="AA250" s="1160"/>
      <c r="AB250" s="1636"/>
      <c r="AC250" s="1636"/>
      <c r="AD250" s="1160"/>
      <c r="AE250" s="1160"/>
      <c r="AF250" s="1160"/>
      <c r="AG250" s="1160"/>
      <c r="AH250" s="1636"/>
      <c r="AI250" s="1160"/>
      <c r="AJ250" s="1160"/>
      <c r="AK250" s="544"/>
      <c r="AL250" s="1160"/>
      <c r="AM250" s="1160"/>
      <c r="AN250" s="1160"/>
      <c r="AO250" s="1160"/>
      <c r="AP250" s="1160"/>
      <c r="AQ250" s="1632"/>
      <c r="AR250" s="566"/>
      <c r="AS250" s="566"/>
      <c r="AT250" s="566"/>
      <c r="AU250" s="566"/>
      <c r="AV250" s="1641">
        <v>11</v>
      </c>
    </row>
    <row s="1641" customFormat="1" customHeight="1" ht="11.549999999999999">
      <c r="A251" s="987"/>
      <c r="B251" s="1636"/>
      <c r="C251" s="1636"/>
      <c r="D251" s="351"/>
      <c r="J251" s="1641"/>
      <c r="K251" s="1641"/>
      <c r="L251" s="1641"/>
      <c r="M251" s="1641"/>
      <c r="N251" s="1641"/>
      <c r="O251" s="1641"/>
      <c r="P251" s="1641"/>
      <c r="Q251" s="1641"/>
      <c r="R251" s="1641"/>
      <c r="S251" s="1641"/>
      <c r="T251" s="1641"/>
      <c r="U251" s="1641"/>
      <c r="V251" s="1641"/>
      <c r="W251" s="1641"/>
      <c r="X251" s="1641"/>
      <c r="Y251" s="1641"/>
      <c r="AA251" s="1160"/>
      <c r="AB251" s="1636"/>
      <c r="AC251" s="1636"/>
      <c r="AD251" s="1160"/>
      <c r="AE251" s="1160"/>
      <c r="AF251" s="1160"/>
      <c r="AG251" s="1160"/>
      <c r="AH251" s="1636"/>
      <c r="AI251" s="1160"/>
      <c r="AJ251" s="1160"/>
      <c r="AK251" s="544"/>
      <c r="AL251" s="1160"/>
      <c r="AM251" s="1160"/>
      <c r="AN251" s="1160"/>
      <c r="AO251" s="1160"/>
      <c r="AP251" s="1160"/>
      <c r="AQ251" s="1632"/>
      <c r="AR251" s="566"/>
      <c r="AS251" s="566"/>
      <c r="AT251" s="566"/>
      <c r="AU251" s="566"/>
      <c r="AV251" s="1641">
        <v>11</v>
      </c>
    </row>
    <row s="1641" customFormat="1" customHeight="1" ht="11.549999999999999">
      <c r="A252" s="987"/>
      <c r="B252" s="1636"/>
      <c r="C252" s="1636"/>
      <c r="D252" s="351"/>
      <c r="J252" s="1641"/>
      <c r="K252" s="1641"/>
      <c r="L252" s="1641"/>
      <c r="M252" s="1641"/>
      <c r="N252" s="1641"/>
      <c r="O252" s="1641"/>
      <c r="P252" s="1641"/>
      <c r="Q252" s="1641"/>
      <c r="R252" s="1641"/>
      <c r="S252" s="1641"/>
      <c r="T252" s="1641"/>
      <c r="U252" s="1641"/>
      <c r="V252" s="1641"/>
      <c r="W252" s="1641"/>
      <c r="X252" s="1641"/>
      <c r="Y252" s="1641"/>
      <c r="AA252" s="1160"/>
      <c r="AB252" s="1636"/>
      <c r="AC252" s="1636"/>
      <c r="AD252" s="1160"/>
      <c r="AE252" s="1160"/>
      <c r="AF252" s="1160"/>
      <c r="AG252" s="1160"/>
      <c r="AH252" s="1636"/>
      <c r="AI252" s="1160"/>
      <c r="AJ252" s="1160"/>
      <c r="AK252" s="544"/>
      <c r="AL252" s="1160"/>
      <c r="AM252" s="1160"/>
      <c r="AN252" s="1160"/>
      <c r="AO252" s="1160"/>
      <c r="AP252" s="1160"/>
      <c r="AQ252" s="1632"/>
      <c r="AR252" s="566"/>
      <c r="AS252" s="566"/>
      <c r="AT252" s="566"/>
      <c r="AU252" s="566"/>
      <c r="AV252" s="1641">
        <v>11</v>
      </c>
    </row>
    <row s="1641" customFormat="1" customHeight="1" ht="11.549999999999999">
      <c r="A253" s="987"/>
      <c r="B253" s="1636"/>
      <c r="C253" s="1636"/>
      <c r="D253" s="351"/>
      <c r="J253" s="1641"/>
      <c r="K253" s="1641"/>
      <c r="L253" s="1641"/>
      <c r="M253" s="1641"/>
      <c r="N253" s="1641"/>
      <c r="O253" s="1641"/>
      <c r="P253" s="1641"/>
      <c r="Q253" s="1641"/>
      <c r="R253" s="1641"/>
      <c r="S253" s="1641"/>
      <c r="T253" s="1641"/>
      <c r="U253" s="1641"/>
      <c r="V253" s="1641"/>
      <c r="W253" s="1641"/>
      <c r="X253" s="1641"/>
      <c r="Y253" s="1641"/>
      <c r="AA253" s="1160"/>
      <c r="AB253" s="1636"/>
      <c r="AC253" s="1636"/>
      <c r="AD253" s="1160"/>
      <c r="AE253" s="1160"/>
      <c r="AF253" s="1160"/>
      <c r="AG253" s="1160"/>
      <c r="AH253" s="1636"/>
      <c r="AI253" s="1160"/>
      <c r="AJ253" s="1160"/>
      <c r="AK253" s="544"/>
      <c r="AL253" s="1160"/>
      <c r="AM253" s="1160"/>
      <c r="AN253" s="1160"/>
      <c r="AO253" s="1160"/>
      <c r="AP253" s="1160"/>
      <c r="AQ253" s="1632"/>
      <c r="AR253" s="566"/>
      <c r="AS253" s="566"/>
      <c r="AT253" s="566"/>
      <c r="AU253" s="566"/>
      <c r="AV253" s="1641">
        <v>11</v>
      </c>
    </row>
    <row s="1641" customFormat="1" customHeight="1" ht="11.549999999999999">
      <c r="A254" s="987"/>
      <c r="B254" s="1636"/>
      <c r="C254" s="1636"/>
      <c r="D254" s="351"/>
      <c r="J254" s="1641"/>
      <c r="K254" s="1641"/>
      <c r="L254" s="1641"/>
      <c r="M254" s="1641"/>
      <c r="N254" s="1641"/>
      <c r="O254" s="1641"/>
      <c r="P254" s="1641"/>
      <c r="Q254" s="1641"/>
      <c r="R254" s="1641"/>
      <c r="S254" s="1641"/>
      <c r="T254" s="1641"/>
      <c r="U254" s="1641"/>
      <c r="V254" s="1641"/>
      <c r="W254" s="1641"/>
      <c r="X254" s="1641"/>
      <c r="Y254" s="1641"/>
      <c r="AA254" s="1160"/>
      <c r="AB254" s="1636"/>
      <c r="AC254" s="1636"/>
      <c r="AD254" s="1160"/>
      <c r="AE254" s="1160"/>
      <c r="AF254" s="1160"/>
      <c r="AG254" s="1160"/>
      <c r="AH254" s="1636"/>
      <c r="AI254" s="1160"/>
      <c r="AJ254" s="1160"/>
      <c r="AK254" s="544"/>
      <c r="AL254" s="1160"/>
      <c r="AM254" s="1160"/>
      <c r="AN254" s="1160"/>
      <c r="AO254" s="1160"/>
      <c r="AP254" s="1160"/>
      <c r="AQ254" s="1632"/>
      <c r="AR254" s="566"/>
      <c r="AS254" s="566"/>
      <c r="AT254" s="566"/>
      <c r="AU254" s="566"/>
      <c r="AV254" s="1641">
        <v>11</v>
      </c>
    </row>
    <row s="1641" customFormat="1" customHeight="1" ht="11.549999999999999">
      <c r="A255" s="987"/>
      <c r="B255" s="1636"/>
      <c r="C255" s="1636"/>
      <c r="D255" s="351"/>
      <c r="J255" s="1641"/>
      <c r="K255" s="1641"/>
      <c r="L255" s="1641"/>
      <c r="M255" s="1641"/>
      <c r="N255" s="1641"/>
      <c r="O255" s="1641"/>
      <c r="P255" s="1641"/>
      <c r="Q255" s="1641"/>
      <c r="R255" s="1641"/>
      <c r="S255" s="1641"/>
      <c r="T255" s="1641"/>
      <c r="U255" s="1641"/>
      <c r="V255" s="1641"/>
      <c r="W255" s="1641"/>
      <c r="X255" s="1641"/>
      <c r="Y255" s="1641"/>
      <c r="AA255" s="1160"/>
      <c r="AB255" s="1636"/>
      <c r="AC255" s="1636"/>
      <c r="AD255" s="1160"/>
      <c r="AE255" s="1160"/>
      <c r="AF255" s="1160"/>
      <c r="AG255" s="1160"/>
      <c r="AH255" s="1636"/>
      <c r="AI255" s="1160"/>
      <c r="AJ255" s="1160"/>
      <c r="AK255" s="544"/>
      <c r="AL255" s="1160"/>
      <c r="AM255" s="1160"/>
      <c r="AN255" s="1160"/>
      <c r="AO255" s="1160"/>
      <c r="AP255" s="1160"/>
      <c r="AQ255" s="1632"/>
      <c r="AR255" s="566"/>
      <c r="AS255" s="566"/>
      <c r="AT255" s="566"/>
      <c r="AU255" s="566"/>
      <c r="AV255" s="1641">
        <v>11</v>
      </c>
    </row>
    <row s="1641" customFormat="1" customHeight="1" ht="11.549999999999999">
      <c r="A256" s="987"/>
      <c r="B256" s="1636"/>
      <c r="C256" s="1636"/>
      <c r="D256" s="351"/>
      <c r="J256" s="1641"/>
      <c r="K256" s="1641"/>
      <c r="L256" s="1641"/>
      <c r="M256" s="1641"/>
      <c r="N256" s="1641"/>
      <c r="O256" s="1641"/>
      <c r="P256" s="1641"/>
      <c r="Q256" s="1641"/>
      <c r="R256" s="1641"/>
      <c r="S256" s="1641"/>
      <c r="T256" s="1641"/>
      <c r="U256" s="1641"/>
      <c r="V256" s="1641"/>
      <c r="W256" s="1641"/>
      <c r="X256" s="1641"/>
      <c r="Y256" s="1641"/>
      <c r="AA256" s="1160"/>
      <c r="AB256" s="1636"/>
      <c r="AC256" s="1636"/>
      <c r="AD256" s="1160"/>
      <c r="AE256" s="1160"/>
      <c r="AF256" s="1160"/>
      <c r="AG256" s="1160"/>
      <c r="AH256" s="1636"/>
      <c r="AI256" s="1160"/>
      <c r="AJ256" s="1160"/>
      <c r="AK256" s="544"/>
      <c r="AL256" s="1160"/>
      <c r="AM256" s="1160"/>
      <c r="AN256" s="1160"/>
      <c r="AO256" s="1160"/>
      <c r="AP256" s="1160"/>
      <c r="AQ256" s="1632"/>
      <c r="AR256" s="566"/>
      <c r="AS256" s="566"/>
      <c r="AT256" s="566"/>
      <c r="AU256" s="566"/>
      <c r="AV256" s="1641">
        <v>11</v>
      </c>
    </row>
    <row s="1641" customFormat="1" customHeight="1" ht="11.549999999999999">
      <c r="A257" s="987"/>
      <c r="B257" s="1636"/>
      <c r="C257" s="1636"/>
      <c r="D257" s="351"/>
      <c r="J257" s="1641"/>
      <c r="K257" s="1641"/>
      <c r="L257" s="1641"/>
      <c r="M257" s="1641"/>
      <c r="N257" s="1641"/>
      <c r="O257" s="1641"/>
      <c r="P257" s="1641"/>
      <c r="Q257" s="1641"/>
      <c r="R257" s="1641"/>
      <c r="S257" s="1641"/>
      <c r="T257" s="1641"/>
      <c r="U257" s="1641"/>
      <c r="V257" s="1641"/>
      <c r="W257" s="1641"/>
      <c r="X257" s="1641"/>
      <c r="Y257" s="1641"/>
      <c r="AA257" s="1160"/>
      <c r="AB257" s="1636"/>
      <c r="AC257" s="1636"/>
      <c r="AD257" s="1160"/>
      <c r="AE257" s="1160"/>
      <c r="AF257" s="1160"/>
      <c r="AG257" s="1160"/>
      <c r="AH257" s="1636"/>
      <c r="AI257" s="1160"/>
      <c r="AJ257" s="1160"/>
      <c r="AK257" s="544"/>
      <c r="AL257" s="1160"/>
      <c r="AM257" s="1160"/>
      <c r="AN257" s="1160"/>
      <c r="AO257" s="1160"/>
      <c r="AP257" s="1160"/>
      <c r="AQ257" s="1632"/>
      <c r="AR257" s="566"/>
      <c r="AS257" s="566"/>
      <c r="AT257" s="566"/>
      <c r="AU257" s="566"/>
      <c r="AV257" s="1641">
        <v>11</v>
      </c>
    </row>
    <row s="1641" customFormat="1" customHeight="1" ht="11.549999999999999">
      <c r="A258" s="987"/>
      <c r="B258" s="1636"/>
      <c r="C258" s="1636"/>
      <c r="D258" s="351"/>
      <c r="J258" s="1641"/>
      <c r="K258" s="1641"/>
      <c r="L258" s="1641"/>
      <c r="M258" s="1641"/>
      <c r="N258" s="1641"/>
      <c r="O258" s="1641"/>
      <c r="P258" s="1641"/>
      <c r="Q258" s="1641"/>
      <c r="R258" s="1641"/>
      <c r="S258" s="1641"/>
      <c r="T258" s="1641"/>
      <c r="U258" s="1641"/>
      <c r="V258" s="1641"/>
      <c r="W258" s="1641"/>
      <c r="X258" s="1641"/>
      <c r="Y258" s="1641"/>
      <c r="AA258" s="1160"/>
      <c r="AB258" s="1636"/>
      <c r="AC258" s="1636"/>
      <c r="AD258" s="1160"/>
      <c r="AE258" s="1160"/>
      <c r="AF258" s="1160"/>
      <c r="AG258" s="1160"/>
      <c r="AH258" s="1636"/>
      <c r="AI258" s="1160"/>
      <c r="AJ258" s="1160"/>
      <c r="AK258" s="544"/>
      <c r="AL258" s="1160"/>
      <c r="AM258" s="1160"/>
      <c r="AN258" s="1160"/>
      <c r="AO258" s="1160"/>
      <c r="AP258" s="1160"/>
      <c r="AQ258" s="1632"/>
      <c r="AR258" s="566"/>
      <c r="AS258" s="566"/>
      <c r="AT258" s="566"/>
      <c r="AU258" s="566"/>
      <c r="AV258" s="1641">
        <v>11</v>
      </c>
    </row>
    <row s="1641" customFormat="1" customHeight="1" ht="11.549999999999999">
      <c r="A259" s="987"/>
      <c r="B259" s="1636"/>
      <c r="C259" s="1636"/>
      <c r="D259" s="351"/>
      <c r="J259" s="1641"/>
      <c r="K259" s="1641"/>
      <c r="L259" s="1641"/>
      <c r="M259" s="1641"/>
      <c r="N259" s="1641"/>
      <c r="O259" s="1641"/>
      <c r="P259" s="1641"/>
      <c r="Q259" s="1641"/>
      <c r="R259" s="1641"/>
      <c r="S259" s="1641"/>
      <c r="T259" s="1641"/>
      <c r="U259" s="1641"/>
      <c r="V259" s="1641"/>
      <c r="W259" s="1641"/>
      <c r="X259" s="1641"/>
      <c r="Y259" s="1641"/>
      <c r="AA259" s="1160"/>
      <c r="AB259" s="1636"/>
      <c r="AC259" s="1636"/>
      <c r="AD259" s="1160"/>
      <c r="AE259" s="1160"/>
      <c r="AF259" s="1160"/>
      <c r="AG259" s="1160"/>
      <c r="AH259" s="1636"/>
      <c r="AI259" s="1160"/>
      <c r="AJ259" s="1160"/>
      <c r="AK259" s="544"/>
      <c r="AL259" s="1160"/>
      <c r="AM259" s="1160"/>
      <c r="AN259" s="1160"/>
      <c r="AO259" s="1160"/>
      <c r="AP259" s="1160"/>
      <c r="AQ259" s="1632"/>
      <c r="AR259" s="566"/>
      <c r="AS259" s="566"/>
      <c r="AT259" s="566"/>
      <c r="AU259" s="566"/>
      <c r="AV259" s="1641">
        <v>11</v>
      </c>
    </row>
    <row s="1641" customFormat="1" customHeight="1" ht="11.549999999999999">
      <c r="A260" s="987"/>
      <c r="B260" s="1636"/>
      <c r="C260" s="1636"/>
      <c r="D260" s="351"/>
      <c r="J260" s="1641"/>
      <c r="K260" s="1641"/>
      <c r="L260" s="1641"/>
      <c r="M260" s="1641"/>
      <c r="N260" s="1641"/>
      <c r="O260" s="1641"/>
      <c r="P260" s="1641"/>
      <c r="Q260" s="1641"/>
      <c r="R260" s="1641"/>
      <c r="S260" s="1641"/>
      <c r="T260" s="1641"/>
      <c r="U260" s="1641"/>
      <c r="V260" s="1641"/>
      <c r="W260" s="1641"/>
      <c r="X260" s="1641"/>
      <c r="Y260" s="1641"/>
      <c r="AA260" s="1160"/>
      <c r="AB260" s="1636"/>
      <c r="AC260" s="1636"/>
      <c r="AD260" s="1160"/>
      <c r="AE260" s="1160"/>
      <c r="AF260" s="1160"/>
      <c r="AG260" s="1160"/>
      <c r="AH260" s="1636"/>
      <c r="AI260" s="1160"/>
      <c r="AJ260" s="1160"/>
      <c r="AK260" s="544"/>
      <c r="AL260" s="1160"/>
      <c r="AM260" s="1160"/>
      <c r="AN260" s="1160"/>
      <c r="AO260" s="1160"/>
      <c r="AP260" s="1160"/>
      <c r="AQ260" s="1632"/>
      <c r="AR260" s="566"/>
      <c r="AS260" s="566"/>
      <c r="AT260" s="566"/>
      <c r="AU260" s="566"/>
      <c r="AV260" s="1641">
        <v>11</v>
      </c>
    </row>
    <row s="1641" customFormat="1" customHeight="1" ht="11.549999999999999">
      <c r="A261" s="987"/>
      <c r="B261" s="1636"/>
      <c r="C261" s="1636"/>
      <c r="D261" s="351"/>
      <c r="J261" s="1641"/>
      <c r="K261" s="1641"/>
      <c r="L261" s="1641"/>
      <c r="M261" s="1641"/>
      <c r="N261" s="1641"/>
      <c r="O261" s="1641"/>
      <c r="P261" s="1641"/>
      <c r="Q261" s="1641"/>
      <c r="R261" s="1641"/>
      <c r="S261" s="1641"/>
      <c r="T261" s="1641"/>
      <c r="U261" s="1641"/>
      <c r="V261" s="1641"/>
      <c r="W261" s="1641"/>
      <c r="X261" s="1641"/>
      <c r="Y261" s="1641"/>
      <c r="AA261" s="1160"/>
      <c r="AB261" s="1636"/>
      <c r="AC261" s="1636"/>
      <c r="AD261" s="1160"/>
      <c r="AE261" s="1160"/>
      <c r="AF261" s="1160"/>
      <c r="AG261" s="1160"/>
      <c r="AH261" s="1636"/>
      <c r="AI261" s="1160"/>
      <c r="AJ261" s="1160"/>
      <c r="AK261" s="544"/>
      <c r="AL261" s="1160"/>
      <c r="AM261" s="1160"/>
      <c r="AN261" s="1160"/>
      <c r="AO261" s="1160"/>
      <c r="AP261" s="1160"/>
      <c r="AQ261" s="1632"/>
      <c r="AR261" s="566"/>
      <c r="AS261" s="566"/>
      <c r="AT261" s="566"/>
      <c r="AU261" s="566"/>
      <c r="AV261" s="1641">
        <v>11</v>
      </c>
    </row>
    <row s="1641" customFormat="1" customHeight="1" ht="11.549999999999999">
      <c r="A262" s="987"/>
      <c r="B262" s="1636"/>
      <c r="C262" s="1636"/>
      <c r="D262" s="351"/>
      <c r="J262" s="1641"/>
      <c r="K262" s="1641"/>
      <c r="L262" s="1641"/>
      <c r="M262" s="1641"/>
      <c r="N262" s="1641"/>
      <c r="O262" s="1641"/>
      <c r="P262" s="1641"/>
      <c r="Q262" s="1641"/>
      <c r="R262" s="1641"/>
      <c r="S262" s="1641"/>
      <c r="T262" s="1641"/>
      <c r="U262" s="1641"/>
      <c r="V262" s="1641"/>
      <c r="W262" s="1641"/>
      <c r="X262" s="1641"/>
      <c r="Y262" s="1641"/>
      <c r="AA262" s="1160"/>
      <c r="AB262" s="1636"/>
      <c r="AC262" s="1636"/>
      <c r="AD262" s="1160"/>
      <c r="AE262" s="1160"/>
      <c r="AF262" s="1160"/>
      <c r="AG262" s="1160"/>
      <c r="AH262" s="1636"/>
      <c r="AI262" s="1160"/>
      <c r="AJ262" s="1160"/>
      <c r="AK262" s="544"/>
      <c r="AL262" s="1160"/>
      <c r="AM262" s="1160"/>
      <c r="AN262" s="1160"/>
      <c r="AO262" s="1160"/>
      <c r="AP262" s="1160"/>
      <c r="AQ262" s="1632"/>
      <c r="AR262" s="566"/>
      <c r="AS262" s="566"/>
      <c r="AT262" s="566"/>
      <c r="AU262" s="566"/>
      <c r="AV262" s="1641">
        <v>11</v>
      </c>
    </row>
    <row s="1641" customFormat="1" customHeight="1" ht="11.549999999999999">
      <c r="A263" s="987"/>
      <c r="B263" s="1636"/>
      <c r="C263" s="1636"/>
      <c r="D263" s="351"/>
      <c r="J263" s="1641"/>
      <c r="K263" s="1641"/>
      <c r="L263" s="1641"/>
      <c r="M263" s="1641"/>
      <c r="N263" s="1641"/>
      <c r="O263" s="1641"/>
      <c r="P263" s="1641"/>
      <c r="Q263" s="1641"/>
      <c r="R263" s="1641"/>
      <c r="S263" s="1641"/>
      <c r="T263" s="1641"/>
      <c r="U263" s="1641"/>
      <c r="V263" s="1641"/>
      <c r="W263" s="1641"/>
      <c r="X263" s="1641"/>
      <c r="Y263" s="1641"/>
      <c r="AA263" s="1160"/>
      <c r="AB263" s="1636"/>
      <c r="AC263" s="1636"/>
      <c r="AD263" s="1160"/>
      <c r="AE263" s="1160"/>
      <c r="AF263" s="1160"/>
      <c r="AG263" s="1160"/>
      <c r="AH263" s="1636"/>
      <c r="AI263" s="1160"/>
      <c r="AJ263" s="1160"/>
      <c r="AK263" s="544"/>
      <c r="AL263" s="1160"/>
      <c r="AM263" s="1160"/>
      <c r="AN263" s="1160"/>
      <c r="AO263" s="1160"/>
      <c r="AP263" s="1160"/>
      <c r="AQ263" s="1632"/>
      <c r="AR263" s="566"/>
      <c r="AS263" s="566"/>
      <c r="AT263" s="566"/>
      <c r="AU263" s="566"/>
      <c r="AV263" s="1641">
        <v>11</v>
      </c>
    </row>
    <row s="1641" customFormat="1" customHeight="1" ht="11.549999999999999">
      <c r="A264" s="987"/>
      <c r="B264" s="1636"/>
      <c r="C264" s="1636"/>
      <c r="D264" s="351"/>
      <c r="J264" s="1641"/>
      <c r="K264" s="1641"/>
      <c r="L264" s="1641"/>
      <c r="M264" s="1641"/>
      <c r="N264" s="1641"/>
      <c r="O264" s="1641"/>
      <c r="P264" s="1641"/>
      <c r="Q264" s="1641"/>
      <c r="R264" s="1641"/>
      <c r="S264" s="1641"/>
      <c r="T264" s="1641"/>
      <c r="U264" s="1641"/>
      <c r="V264" s="1641"/>
      <c r="W264" s="1641"/>
      <c r="X264" s="1641"/>
      <c r="Y264" s="1641"/>
      <c r="AA264" s="1160"/>
      <c r="AB264" s="1636"/>
      <c r="AC264" s="1636"/>
      <c r="AD264" s="1160"/>
      <c r="AE264" s="1160"/>
      <c r="AF264" s="1160"/>
      <c r="AG264" s="1160"/>
      <c r="AH264" s="1636"/>
      <c r="AI264" s="1160"/>
      <c r="AJ264" s="1160"/>
      <c r="AK264" s="544"/>
      <c r="AL264" s="1160"/>
      <c r="AM264" s="1160"/>
      <c r="AN264" s="1160"/>
      <c r="AO264" s="1160"/>
      <c r="AP264" s="1160"/>
      <c r="AQ264" s="1632"/>
      <c r="AR264" s="566"/>
      <c r="AS264" s="566"/>
      <c r="AT264" s="566"/>
      <c r="AU264" s="566"/>
      <c r="AV264" s="1641">
        <v>11</v>
      </c>
    </row>
    <row s="1641" customFormat="1" customHeight="1" ht="11.549999999999999">
      <c r="A265" s="987"/>
      <c r="B265" s="1636"/>
      <c r="C265" s="1636"/>
      <c r="D265" s="351"/>
      <c r="J265" s="1641"/>
      <c r="K265" s="1641"/>
      <c r="L265" s="1641"/>
      <c r="M265" s="1641"/>
      <c r="N265" s="1641"/>
      <c r="O265" s="1641"/>
      <c r="P265" s="1641"/>
      <c r="Q265" s="1641"/>
      <c r="R265" s="1641"/>
      <c r="S265" s="1641"/>
      <c r="T265" s="1641"/>
      <c r="U265" s="1641"/>
      <c r="V265" s="1641"/>
      <c r="W265" s="1641"/>
      <c r="X265" s="1641"/>
      <c r="Y265" s="1641"/>
      <c r="AA265" s="1160"/>
      <c r="AB265" s="1636"/>
      <c r="AC265" s="1636"/>
      <c r="AD265" s="1160"/>
      <c r="AE265" s="1160"/>
      <c r="AF265" s="1160"/>
      <c r="AG265" s="1160"/>
      <c r="AH265" s="1636"/>
      <c r="AI265" s="1160"/>
      <c r="AJ265" s="1160"/>
      <c r="AK265" s="544"/>
      <c r="AL265" s="1160"/>
      <c r="AM265" s="1160"/>
      <c r="AN265" s="1160"/>
      <c r="AO265" s="1160"/>
      <c r="AP265" s="1160"/>
      <c r="AQ265" s="1632"/>
      <c r="AR265" s="566"/>
      <c r="AS265" s="566"/>
      <c r="AT265" s="566"/>
      <c r="AU265" s="566"/>
      <c r="AV265" s="1641">
        <v>11</v>
      </c>
    </row>
    <row s="1641" customFormat="1" customHeight="1" ht="11.549999999999999">
      <c r="A266" s="987"/>
      <c r="B266" s="1636"/>
      <c r="C266" s="1636"/>
      <c r="D266" s="351"/>
      <c r="J266" s="1641"/>
      <c r="K266" s="1641"/>
      <c r="L266" s="1641"/>
      <c r="M266" s="1641"/>
      <c r="N266" s="1641"/>
      <c r="O266" s="1641"/>
      <c r="P266" s="1641"/>
      <c r="Q266" s="1641"/>
      <c r="R266" s="1641"/>
      <c r="S266" s="1641"/>
      <c r="T266" s="1641"/>
      <c r="U266" s="1641"/>
      <c r="V266" s="1641"/>
      <c r="W266" s="1641"/>
      <c r="X266" s="1641"/>
      <c r="Y266" s="1641"/>
      <c r="AA266" s="1160"/>
      <c r="AB266" s="1636"/>
      <c r="AC266" s="1636"/>
      <c r="AD266" s="1160"/>
      <c r="AE266" s="1160"/>
      <c r="AF266" s="1160"/>
      <c r="AG266" s="1160"/>
      <c r="AH266" s="1636"/>
      <c r="AI266" s="1160"/>
      <c r="AJ266" s="1160"/>
      <c r="AK266" s="544"/>
      <c r="AL266" s="1160"/>
      <c r="AM266" s="1160"/>
      <c r="AN266" s="1160"/>
      <c r="AO266" s="1160"/>
      <c r="AP266" s="1160"/>
      <c r="AQ266" s="1632"/>
      <c r="AR266" s="566"/>
      <c r="AS266" s="566"/>
      <c r="AT266" s="566"/>
      <c r="AU266" s="566"/>
      <c r="AV266" s="1641">
        <v>11</v>
      </c>
    </row>
    <row s="1641" customFormat="1" customHeight="1" ht="11.549999999999999">
      <c r="A267" s="987"/>
      <c r="B267" s="1636"/>
      <c r="C267" s="1636"/>
      <c r="D267" s="351"/>
      <c r="J267" s="1641"/>
      <c r="K267" s="1641"/>
      <c r="L267" s="1641"/>
      <c r="M267" s="1641"/>
      <c r="N267" s="1641"/>
      <c r="O267" s="1641"/>
      <c r="P267" s="1641"/>
      <c r="Q267" s="1641"/>
      <c r="R267" s="1641"/>
      <c r="S267" s="1641"/>
      <c r="T267" s="1641"/>
      <c r="U267" s="1641"/>
      <c r="V267" s="1641"/>
      <c r="W267" s="1641"/>
      <c r="X267" s="1641"/>
      <c r="Y267" s="1641"/>
      <c r="AA267" s="1160"/>
      <c r="AB267" s="1636"/>
      <c r="AC267" s="1636"/>
      <c r="AD267" s="1160"/>
      <c r="AE267" s="1160"/>
      <c r="AF267" s="1160"/>
      <c r="AG267" s="1160"/>
      <c r="AH267" s="1636"/>
      <c r="AI267" s="1160"/>
      <c r="AJ267" s="1160"/>
      <c r="AK267" s="544"/>
      <c r="AL267" s="1160"/>
      <c r="AM267" s="1160"/>
      <c r="AN267" s="1160"/>
      <c r="AO267" s="1160"/>
      <c r="AP267" s="1160"/>
      <c r="AQ267" s="1632"/>
      <c r="AR267" s="566"/>
      <c r="AS267" s="566"/>
      <c r="AT267" s="566"/>
      <c r="AU267" s="566"/>
      <c r="AV267" s="1641">
        <v>11</v>
      </c>
    </row>
    <row s="1641" customFormat="1" customHeight="1" ht="11.549999999999999">
      <c r="A268" s="987"/>
      <c r="B268" s="1636"/>
      <c r="C268" s="1636"/>
      <c r="D268" s="351"/>
      <c r="J268" s="1641"/>
      <c r="K268" s="1641"/>
      <c r="L268" s="1641"/>
      <c r="M268" s="1641"/>
      <c r="N268" s="1641"/>
      <c r="O268" s="1641"/>
      <c r="P268" s="1641"/>
      <c r="Q268" s="1641"/>
      <c r="R268" s="1641"/>
      <c r="S268" s="1641"/>
      <c r="T268" s="1641"/>
      <c r="U268" s="1641"/>
      <c r="V268" s="1641"/>
      <c r="W268" s="1641"/>
      <c r="X268" s="1641"/>
      <c r="Y268" s="1641"/>
      <c r="AA268" s="1160"/>
      <c r="AB268" s="1636"/>
      <c r="AC268" s="1636"/>
      <c r="AD268" s="1160"/>
      <c r="AE268" s="1160"/>
      <c r="AF268" s="1160"/>
      <c r="AG268" s="1160"/>
      <c r="AH268" s="1636"/>
      <c r="AI268" s="1160"/>
      <c r="AJ268" s="1160"/>
      <c r="AK268" s="544"/>
      <c r="AL268" s="1160"/>
      <c r="AM268" s="1160"/>
      <c r="AN268" s="1160"/>
      <c r="AO268" s="1160"/>
      <c r="AP268" s="1160"/>
      <c r="AQ268" s="1632"/>
      <c r="AR268" s="566"/>
      <c r="AS268" s="566"/>
      <c r="AT268" s="566"/>
      <c r="AU268" s="566"/>
      <c r="AV268" s="1641">
        <v>11</v>
      </c>
    </row>
    <row s="1641" customFormat="1" customHeight="1" ht="11.549999999999999">
      <c r="A269" s="987"/>
      <c r="B269" s="1636"/>
      <c r="C269" s="1636"/>
      <c r="D269" s="351"/>
      <c r="J269" s="1641"/>
      <c r="K269" s="1641"/>
      <c r="L269" s="1641"/>
      <c r="M269" s="1641"/>
      <c r="N269" s="1641"/>
      <c r="O269" s="1641"/>
      <c r="P269" s="1641"/>
      <c r="Q269" s="1641"/>
      <c r="R269" s="1641"/>
      <c r="S269" s="1641"/>
      <c r="T269" s="1641"/>
      <c r="U269" s="1641"/>
      <c r="V269" s="1641"/>
      <c r="W269" s="1641"/>
      <c r="X269" s="1641"/>
      <c r="Y269" s="1641"/>
      <c r="AA269" s="1160"/>
      <c r="AB269" s="1636"/>
      <c r="AC269" s="1636"/>
      <c r="AD269" s="1160"/>
      <c r="AE269" s="1160"/>
      <c r="AF269" s="1160"/>
      <c r="AG269" s="1160"/>
      <c r="AH269" s="1636"/>
      <c r="AI269" s="1160"/>
      <c r="AJ269" s="1160"/>
      <c r="AK269" s="544"/>
      <c r="AL269" s="1160"/>
      <c r="AM269" s="1160"/>
      <c r="AN269" s="1160"/>
      <c r="AO269" s="1160"/>
      <c r="AP269" s="1160"/>
      <c r="AQ269" s="1632"/>
      <c r="AR269" s="566"/>
      <c r="AS269" s="566"/>
      <c r="AT269" s="566"/>
      <c r="AU269" s="566"/>
      <c r="AV269" s="1641">
        <v>11</v>
      </c>
    </row>
    <row s="1641" customFormat="1" customHeight="1" ht="11.549999999999999">
      <c r="A270" s="987"/>
      <c r="B270" s="1636"/>
      <c r="C270" s="1636"/>
      <c r="D270" s="351"/>
      <c r="J270" s="1641"/>
      <c r="K270" s="1641"/>
      <c r="L270" s="1641"/>
      <c r="M270" s="1641"/>
      <c r="N270" s="1641"/>
      <c r="O270" s="1641"/>
      <c r="P270" s="1641"/>
      <c r="Q270" s="1641"/>
      <c r="R270" s="1641"/>
      <c r="S270" s="1641"/>
      <c r="T270" s="1641"/>
      <c r="U270" s="1641"/>
      <c r="V270" s="1641"/>
      <c r="W270" s="1641"/>
      <c r="X270" s="1641"/>
      <c r="Y270" s="1641"/>
      <c r="AA270" s="1160"/>
      <c r="AB270" s="1636"/>
      <c r="AC270" s="1636"/>
      <c r="AD270" s="1160"/>
      <c r="AE270" s="1160"/>
      <c r="AF270" s="1160"/>
      <c r="AG270" s="1160"/>
      <c r="AH270" s="1636"/>
      <c r="AI270" s="1160"/>
      <c r="AJ270" s="1160"/>
      <c r="AK270" s="544"/>
      <c r="AL270" s="1160"/>
      <c r="AM270" s="1160"/>
      <c r="AN270" s="1160"/>
      <c r="AO270" s="1160"/>
      <c r="AP270" s="1160"/>
      <c r="AQ270" s="1632"/>
      <c r="AR270" s="566"/>
      <c r="AS270" s="566"/>
      <c r="AT270" s="566"/>
      <c r="AU270" s="566"/>
      <c r="AV270" s="1641">
        <v>11</v>
      </c>
    </row>
    <row s="1641" customFormat="1" customHeight="1" ht="11.549999999999999">
      <c r="A271" s="987"/>
      <c r="B271" s="1636"/>
      <c r="C271" s="1636"/>
      <c r="D271" s="351"/>
      <c r="J271" s="1641"/>
      <c r="K271" s="1641"/>
      <c r="L271" s="1641"/>
      <c r="M271" s="1641"/>
      <c r="N271" s="1641"/>
      <c r="O271" s="1641"/>
      <c r="P271" s="1641"/>
      <c r="Q271" s="1641"/>
      <c r="R271" s="1641"/>
      <c r="S271" s="1641"/>
      <c r="T271" s="1641"/>
      <c r="U271" s="1641"/>
      <c r="V271" s="1641"/>
      <c r="W271" s="1641"/>
      <c r="X271" s="1641"/>
      <c r="Y271" s="1641"/>
      <c r="AA271" s="1160"/>
      <c r="AB271" s="1636"/>
      <c r="AC271" s="1636"/>
      <c r="AD271" s="1160"/>
      <c r="AE271" s="1160"/>
      <c r="AF271" s="1160"/>
      <c r="AG271" s="1160"/>
      <c r="AH271" s="1636"/>
      <c r="AI271" s="1160"/>
      <c r="AJ271" s="1160"/>
      <c r="AK271" s="544"/>
      <c r="AL271" s="1160"/>
      <c r="AM271" s="1160"/>
      <c r="AN271" s="1160"/>
      <c r="AO271" s="1160"/>
      <c r="AP271" s="1160"/>
      <c r="AQ271" s="1632"/>
      <c r="AR271" s="566"/>
      <c r="AS271" s="566"/>
      <c r="AT271" s="566"/>
      <c r="AU271" s="566"/>
      <c r="AV271" s="1641">
        <v>11</v>
      </c>
    </row>
    <row s="1641" customFormat="1" customHeight="1" ht="11.549999999999999">
      <c r="A272" s="987"/>
      <c r="B272" s="1636"/>
      <c r="C272" s="1636"/>
      <c r="D272" s="351"/>
      <c r="J272" s="1641"/>
      <c r="K272" s="1641"/>
      <c r="L272" s="1641"/>
      <c r="M272" s="1641"/>
      <c r="N272" s="1641"/>
      <c r="O272" s="1641"/>
      <c r="P272" s="1641"/>
      <c r="Q272" s="1641"/>
      <c r="R272" s="1641"/>
      <c r="S272" s="1641"/>
      <c r="T272" s="1641"/>
      <c r="U272" s="1641"/>
      <c r="V272" s="1641"/>
      <c r="W272" s="1641"/>
      <c r="X272" s="1641"/>
      <c r="Y272" s="1641"/>
      <c r="AA272" s="1160"/>
      <c r="AB272" s="1636"/>
      <c r="AC272" s="1636"/>
      <c r="AD272" s="1160"/>
      <c r="AE272" s="1160"/>
      <c r="AF272" s="1160"/>
      <c r="AG272" s="1160"/>
      <c r="AH272" s="1636"/>
      <c r="AI272" s="1160"/>
      <c r="AJ272" s="1160"/>
      <c r="AK272" s="544"/>
      <c r="AL272" s="1160"/>
      <c r="AM272" s="1160"/>
      <c r="AN272" s="1160"/>
      <c r="AO272" s="1160"/>
      <c r="AP272" s="1160"/>
      <c r="AQ272" s="1632"/>
      <c r="AR272" s="566"/>
      <c r="AS272" s="566"/>
      <c r="AT272" s="566"/>
      <c r="AU272" s="566"/>
      <c r="AV272" s="1641">
        <v>11</v>
      </c>
    </row>
    <row s="1641" customFormat="1" customHeight="1" ht="11.549999999999999">
      <c r="A273" s="987"/>
      <c r="B273" s="1636"/>
      <c r="C273" s="1636"/>
      <c r="D273" s="351"/>
      <c r="J273" s="1641"/>
      <c r="K273" s="1641"/>
      <c r="L273" s="1641"/>
      <c r="M273" s="1641"/>
      <c r="N273" s="1641"/>
      <c r="O273" s="1641"/>
      <c r="P273" s="1641"/>
      <c r="Q273" s="1641"/>
      <c r="R273" s="1641"/>
      <c r="S273" s="1641"/>
      <c r="T273" s="1641"/>
      <c r="U273" s="1641"/>
      <c r="V273" s="1641"/>
      <c r="W273" s="1641"/>
      <c r="X273" s="1641"/>
      <c r="Y273" s="1641"/>
      <c r="AA273" s="1160"/>
      <c r="AB273" s="1636"/>
      <c r="AC273" s="1636"/>
      <c r="AD273" s="1160"/>
      <c r="AE273" s="1160"/>
      <c r="AF273" s="1160"/>
      <c r="AG273" s="1160"/>
      <c r="AH273" s="1636"/>
      <c r="AI273" s="1160"/>
      <c r="AJ273" s="1160"/>
      <c r="AK273" s="544"/>
      <c r="AL273" s="1160"/>
      <c r="AM273" s="1160"/>
      <c r="AN273" s="1160"/>
      <c r="AO273" s="1160"/>
      <c r="AP273" s="1160"/>
      <c r="AQ273" s="1632"/>
      <c r="AR273" s="566"/>
      <c r="AS273" s="566"/>
      <c r="AT273" s="566"/>
      <c r="AU273" s="566"/>
      <c r="AV273" s="1641">
        <v>11</v>
      </c>
    </row>
    <row s="1641" customFormat="1" customHeight="1" ht="11.549999999999999">
      <c r="A274" s="987"/>
      <c r="B274" s="1636"/>
      <c r="C274" s="1636"/>
      <c r="D274" s="351"/>
      <c r="J274" s="1641"/>
      <c r="K274" s="1641"/>
      <c r="L274" s="1641"/>
      <c r="M274" s="1641"/>
      <c r="N274" s="1641"/>
      <c r="O274" s="1641"/>
      <c r="P274" s="1641"/>
      <c r="Q274" s="1641"/>
      <c r="R274" s="1641"/>
      <c r="S274" s="1641"/>
      <c r="T274" s="1641"/>
      <c r="U274" s="1641"/>
      <c r="V274" s="1641"/>
      <c r="W274" s="1641"/>
      <c r="X274" s="1641"/>
      <c r="Y274" s="1641"/>
      <c r="AA274" s="1160"/>
      <c r="AB274" s="1636"/>
      <c r="AC274" s="1636"/>
      <c r="AD274" s="1160"/>
      <c r="AE274" s="1160"/>
      <c r="AF274" s="1160"/>
      <c r="AG274" s="1160"/>
      <c r="AH274" s="1636"/>
      <c r="AI274" s="1160"/>
      <c r="AJ274" s="1160"/>
      <c r="AK274" s="544"/>
      <c r="AL274" s="1160"/>
      <c r="AM274" s="1160"/>
      <c r="AN274" s="1160"/>
      <c r="AO274" s="1160"/>
      <c r="AP274" s="1160"/>
      <c r="AQ274" s="1632"/>
      <c r="AR274" s="566"/>
      <c r="AS274" s="566"/>
      <c r="AT274" s="566"/>
      <c r="AU274" s="566"/>
      <c r="AV274" s="1641">
        <v>11</v>
      </c>
    </row>
    <row s="1641" customFormat="1" customHeight="1" ht="11.549999999999999">
      <c r="A275" s="987"/>
      <c r="B275" s="1636"/>
      <c r="C275" s="1636"/>
      <c r="D275" s="351"/>
      <c r="J275" s="1641"/>
      <c r="K275" s="1641"/>
      <c r="L275" s="1641"/>
      <c r="M275" s="1641"/>
      <c r="N275" s="1641"/>
      <c r="O275" s="1641"/>
      <c r="P275" s="1641"/>
      <c r="Q275" s="1641"/>
      <c r="R275" s="1641"/>
      <c r="S275" s="1641"/>
      <c r="T275" s="1641"/>
      <c r="U275" s="1641"/>
      <c r="V275" s="1641"/>
      <c r="W275" s="1641"/>
      <c r="X275" s="1641"/>
      <c r="Y275" s="1641"/>
      <c r="AA275" s="1160"/>
      <c r="AB275" s="1636"/>
      <c r="AC275" s="1636"/>
      <c r="AD275" s="1160"/>
      <c r="AE275" s="1160"/>
      <c r="AF275" s="1160"/>
      <c r="AG275" s="1160"/>
      <c r="AH275" s="1636"/>
      <c r="AI275" s="1160"/>
      <c r="AJ275" s="1160"/>
      <c r="AK275" s="544"/>
      <c r="AL275" s="1160"/>
      <c r="AM275" s="1160"/>
      <c r="AN275" s="1160"/>
      <c r="AO275" s="1160"/>
      <c r="AP275" s="1160"/>
      <c r="AQ275" s="1632"/>
      <c r="AR275" s="566"/>
      <c r="AS275" s="566"/>
      <c r="AT275" s="566"/>
      <c r="AU275" s="566"/>
      <c r="AV275" s="1641">
        <v>11</v>
      </c>
    </row>
    <row s="1641" customFormat="1" customHeight="1" ht="11.549999999999999">
      <c r="A276" s="987"/>
      <c r="B276" s="1636"/>
      <c r="C276" s="1636"/>
      <c r="D276" s="351"/>
      <c r="J276" s="1641"/>
      <c r="K276" s="1641"/>
      <c r="L276" s="1641"/>
      <c r="M276" s="1641"/>
      <c r="N276" s="1641"/>
      <c r="O276" s="1641"/>
      <c r="P276" s="1641"/>
      <c r="Q276" s="1641"/>
      <c r="R276" s="1641"/>
      <c r="S276" s="1641"/>
      <c r="T276" s="1641"/>
      <c r="U276" s="1641"/>
      <c r="V276" s="1641"/>
      <c r="W276" s="1641"/>
      <c r="X276" s="1641"/>
      <c r="Y276" s="1641"/>
      <c r="AA276" s="1160"/>
      <c r="AB276" s="1636"/>
      <c r="AC276" s="1636"/>
      <c r="AD276" s="1160"/>
      <c r="AE276" s="1160"/>
      <c r="AF276" s="1160"/>
      <c r="AG276" s="1160"/>
      <c r="AH276" s="1636"/>
      <c r="AI276" s="1160"/>
      <c r="AJ276" s="1160"/>
      <c r="AK276" s="544"/>
      <c r="AL276" s="1160"/>
      <c r="AM276" s="1160"/>
      <c r="AN276" s="1160"/>
      <c r="AO276" s="1160"/>
      <c r="AP276" s="1160"/>
      <c r="AQ276" s="1632"/>
      <c r="AR276" s="566"/>
      <c r="AS276" s="566"/>
      <c r="AT276" s="566"/>
      <c r="AU276" s="566"/>
      <c r="AV276" s="1641">
        <v>11</v>
      </c>
    </row>
    <row s="1641" customFormat="1" customHeight="1" ht="11.549999999999999">
      <c r="A277" s="987"/>
      <c r="B277" s="1636"/>
      <c r="C277" s="1636"/>
      <c r="D277" s="351"/>
      <c r="J277" s="1641"/>
      <c r="K277" s="1641"/>
      <c r="L277" s="1641"/>
      <c r="M277" s="1641"/>
      <c r="N277" s="1641"/>
      <c r="O277" s="1641"/>
      <c r="P277" s="1641"/>
      <c r="Q277" s="1641"/>
      <c r="R277" s="1641"/>
      <c r="S277" s="1641"/>
      <c r="T277" s="1641"/>
      <c r="U277" s="1641"/>
      <c r="V277" s="1641"/>
      <c r="W277" s="1641"/>
      <c r="X277" s="1641"/>
      <c r="Y277" s="1641"/>
      <c r="AA277" s="1160"/>
      <c r="AB277" s="1636"/>
      <c r="AC277" s="1636"/>
      <c r="AD277" s="1160"/>
      <c r="AE277" s="1160"/>
      <c r="AF277" s="1160"/>
      <c r="AG277" s="1160"/>
      <c r="AH277" s="1636"/>
      <c r="AI277" s="1160"/>
      <c r="AJ277" s="1160"/>
      <c r="AK277" s="544"/>
      <c r="AL277" s="1160"/>
      <c r="AM277" s="1160"/>
      <c r="AN277" s="1160"/>
      <c r="AO277" s="1160"/>
      <c r="AP277" s="1160"/>
      <c r="AQ277" s="1632"/>
      <c r="AR277" s="566"/>
      <c r="AS277" s="566"/>
      <c r="AT277" s="566"/>
      <c r="AU277" s="566"/>
      <c r="AV277" s="1641">
        <v>11</v>
      </c>
    </row>
    <row s="1641" customFormat="1" customHeight="1" ht="11.549999999999999">
      <c r="A278" s="987"/>
      <c r="B278" s="1636"/>
      <c r="C278" s="1636"/>
      <c r="D278" s="351"/>
      <c r="J278" s="1641"/>
      <c r="K278" s="1641"/>
      <c r="L278" s="1641"/>
      <c r="M278" s="1641"/>
      <c r="N278" s="1641"/>
      <c r="O278" s="1641"/>
      <c r="P278" s="1641"/>
      <c r="Q278" s="1641"/>
      <c r="R278" s="1641"/>
      <c r="S278" s="1641"/>
      <c r="T278" s="1641"/>
      <c r="U278" s="1641"/>
      <c r="V278" s="1641"/>
      <c r="W278" s="1641"/>
      <c r="X278" s="1641"/>
      <c r="Y278" s="1641"/>
      <c r="AA278" s="1160"/>
      <c r="AB278" s="1636"/>
      <c r="AC278" s="1636"/>
      <c r="AD278" s="1160"/>
      <c r="AE278" s="1160"/>
      <c r="AF278" s="1160"/>
      <c r="AG278" s="1160"/>
      <c r="AH278" s="1636"/>
      <c r="AI278" s="1160"/>
      <c r="AJ278" s="1160"/>
      <c r="AK278" s="544"/>
      <c r="AL278" s="1160"/>
      <c r="AM278" s="1160"/>
      <c r="AN278" s="1160"/>
      <c r="AO278" s="1160"/>
      <c r="AP278" s="1160"/>
      <c r="AQ278" s="1632"/>
      <c r="AR278" s="566"/>
      <c r="AS278" s="566"/>
      <c r="AT278" s="566"/>
      <c r="AU278" s="566"/>
      <c r="AV278" s="1641">
        <v>11</v>
      </c>
    </row>
    <row s="1641" customFormat="1" customHeight="1" ht="11.549999999999999">
      <c r="A279" s="987"/>
      <c r="B279" s="1636"/>
      <c r="C279" s="1636"/>
      <c r="D279" s="351"/>
      <c r="J279" s="1641"/>
      <c r="K279" s="1641"/>
      <c r="L279" s="1641"/>
      <c r="M279" s="1641"/>
      <c r="N279" s="1641"/>
      <c r="O279" s="1641"/>
      <c r="P279" s="1641"/>
      <c r="Q279" s="1641"/>
      <c r="R279" s="1641"/>
      <c r="S279" s="1641"/>
      <c r="T279" s="1641"/>
      <c r="U279" s="1641"/>
      <c r="V279" s="1641"/>
      <c r="W279" s="1641"/>
      <c r="X279" s="1641"/>
      <c r="Y279" s="1641"/>
      <c r="AA279" s="1160"/>
      <c r="AB279" s="1636"/>
      <c r="AC279" s="1636"/>
      <c r="AD279" s="1160"/>
      <c r="AE279" s="1160"/>
      <c r="AF279" s="1160"/>
      <c r="AG279" s="1160"/>
      <c r="AH279" s="1636"/>
      <c r="AI279" s="1160"/>
      <c r="AJ279" s="1160"/>
      <c r="AK279" s="544"/>
      <c r="AL279" s="1160"/>
      <c r="AM279" s="1160"/>
      <c r="AN279" s="1160"/>
      <c r="AO279" s="1160"/>
      <c r="AP279" s="1160"/>
      <c r="AQ279" s="1632"/>
      <c r="AR279" s="566"/>
      <c r="AS279" s="566"/>
      <c r="AT279" s="566"/>
      <c r="AU279" s="566"/>
      <c r="AV279" s="1641">
        <v>11</v>
      </c>
    </row>
    <row s="1641" customFormat="1" customHeight="1" ht="11.549999999999999">
      <c r="A280" s="987"/>
      <c r="B280" s="1636"/>
      <c r="C280" s="1636"/>
      <c r="D280" s="351"/>
      <c r="J280" s="1641"/>
      <c r="K280" s="1641"/>
      <c r="L280" s="1641"/>
      <c r="M280" s="1641"/>
      <c r="N280" s="1641"/>
      <c r="O280" s="1641"/>
      <c r="P280" s="1641"/>
      <c r="Q280" s="1641"/>
      <c r="R280" s="1641"/>
      <c r="S280" s="1641"/>
      <c r="T280" s="1641"/>
      <c r="U280" s="1641"/>
      <c r="V280" s="1641"/>
      <c r="W280" s="1641"/>
      <c r="X280" s="1641"/>
      <c r="Y280" s="1641"/>
      <c r="AA280" s="1160"/>
      <c r="AB280" s="1636"/>
      <c r="AC280" s="1636"/>
      <c r="AD280" s="1160"/>
      <c r="AE280" s="1160"/>
      <c r="AF280" s="1160"/>
      <c r="AG280" s="1160"/>
      <c r="AH280" s="1636"/>
      <c r="AI280" s="1160"/>
      <c r="AJ280" s="1160"/>
      <c r="AK280" s="544"/>
      <c r="AL280" s="1160"/>
      <c r="AM280" s="1160"/>
      <c r="AN280" s="1160"/>
      <c r="AO280" s="1160"/>
      <c r="AP280" s="1160"/>
      <c r="AQ280" s="1632"/>
      <c r="AR280" s="566"/>
      <c r="AS280" s="566"/>
      <c r="AT280" s="566"/>
      <c r="AU280" s="566"/>
      <c r="AV280" s="1641">
        <v>11</v>
      </c>
    </row>
    <row s="1641" customFormat="1" customHeight="1" ht="11.549999999999999">
      <c r="A281" s="987"/>
      <c r="B281" s="1636"/>
      <c r="C281" s="1636"/>
      <c r="D281" s="351"/>
      <c r="J281" s="1641"/>
      <c r="K281" s="1641"/>
      <c r="L281" s="1641"/>
      <c r="M281" s="1641"/>
      <c r="N281" s="1641"/>
      <c r="O281" s="1641"/>
      <c r="P281" s="1641"/>
      <c r="Q281" s="1641"/>
      <c r="R281" s="1641"/>
      <c r="S281" s="1641"/>
      <c r="T281" s="1641"/>
      <c r="U281" s="1641"/>
      <c r="V281" s="1641"/>
      <c r="W281" s="1641"/>
      <c r="X281" s="1641"/>
      <c r="Y281" s="1641"/>
      <c r="AA281" s="1160"/>
      <c r="AB281" s="1636"/>
      <c r="AC281" s="1636"/>
      <c r="AD281" s="1160"/>
      <c r="AE281" s="1160"/>
      <c r="AF281" s="1160"/>
      <c r="AG281" s="1160"/>
      <c r="AH281" s="1636"/>
      <c r="AI281" s="1160"/>
      <c r="AJ281" s="1160"/>
      <c r="AK281" s="544"/>
      <c r="AL281" s="1160"/>
      <c r="AM281" s="1160"/>
      <c r="AN281" s="1160"/>
      <c r="AO281" s="1160"/>
      <c r="AP281" s="1160"/>
      <c r="AQ281" s="1632"/>
      <c r="AR281" s="566"/>
      <c r="AS281" s="566"/>
      <c r="AT281" s="566"/>
      <c r="AU281" s="566"/>
      <c r="AV281" s="1641">
        <v>11</v>
      </c>
    </row>
    <row s="1641" customFormat="1" customHeight="1" ht="11.549999999999999">
      <c r="A282" s="987"/>
      <c r="B282" s="1636"/>
      <c r="C282" s="1636"/>
      <c r="D282" s="351"/>
      <c r="J282" s="1641"/>
      <c r="K282" s="1641"/>
      <c r="L282" s="1641"/>
      <c r="M282" s="1641"/>
      <c r="N282" s="1641"/>
      <c r="O282" s="1641"/>
      <c r="P282" s="1641"/>
      <c r="Q282" s="1641"/>
      <c r="R282" s="1641"/>
      <c r="S282" s="1641"/>
      <c r="T282" s="1641"/>
      <c r="U282" s="1641"/>
      <c r="V282" s="1641"/>
      <c r="W282" s="1641"/>
      <c r="X282" s="1641"/>
      <c r="Y282" s="1641"/>
      <c r="AA282" s="1160"/>
      <c r="AB282" s="1636"/>
      <c r="AC282" s="1636"/>
      <c r="AD282" s="1160"/>
      <c r="AE282" s="1160"/>
      <c r="AF282" s="1160"/>
      <c r="AG282" s="1160"/>
      <c r="AH282" s="1636"/>
      <c r="AI282" s="1160"/>
      <c r="AJ282" s="1160"/>
      <c r="AK282" s="544"/>
      <c r="AL282" s="1160"/>
      <c r="AM282" s="1160"/>
      <c r="AN282" s="1160"/>
      <c r="AO282" s="1160"/>
      <c r="AP282" s="1160"/>
      <c r="AQ282" s="1632"/>
      <c r="AR282" s="566"/>
      <c r="AS282" s="566"/>
      <c r="AT282" s="566"/>
      <c r="AU282" s="566"/>
      <c r="AV282" s="1641">
        <v>11</v>
      </c>
    </row>
    <row s="1641" customFormat="1" customHeight="1" ht="11.549999999999999">
      <c r="A283" s="987"/>
      <c r="B283" s="1636"/>
      <c r="C283" s="1636"/>
      <c r="D283" s="351"/>
      <c r="J283" s="1641"/>
      <c r="K283" s="1641"/>
      <c r="L283" s="1641"/>
      <c r="M283" s="1641"/>
      <c r="N283" s="1641"/>
      <c r="O283" s="1641"/>
      <c r="P283" s="1641"/>
      <c r="Q283" s="1641"/>
      <c r="R283" s="1641"/>
      <c r="S283" s="1641"/>
      <c r="T283" s="1641"/>
      <c r="U283" s="1641"/>
      <c r="V283" s="1641"/>
      <c r="W283" s="1641"/>
      <c r="X283" s="1641"/>
      <c r="Y283" s="1641"/>
      <c r="AA283" s="1160"/>
      <c r="AB283" s="1636"/>
      <c r="AC283" s="1636"/>
      <c r="AD283" s="1160"/>
      <c r="AE283" s="1160"/>
      <c r="AF283" s="1160"/>
      <c r="AG283" s="1160"/>
      <c r="AH283" s="1636"/>
      <c r="AI283" s="1160"/>
      <c r="AJ283" s="1160"/>
      <c r="AK283" s="544"/>
      <c r="AL283" s="1160"/>
      <c r="AM283" s="1160"/>
      <c r="AN283" s="1160"/>
      <c r="AO283" s="1160"/>
      <c r="AP283" s="1160"/>
      <c r="AQ283" s="1632"/>
      <c r="AR283" s="566"/>
      <c r="AS283" s="566"/>
      <c r="AT283" s="566"/>
      <c r="AU283" s="566"/>
      <c r="AV283" s="1641">
        <v>11</v>
      </c>
    </row>
    <row s="1641" customFormat="1" customHeight="1" ht="11.549999999999999">
      <c r="A284" s="987"/>
      <c r="B284" s="1636"/>
      <c r="C284" s="1636"/>
      <c r="D284" s="351"/>
      <c r="J284" s="1641"/>
      <c r="K284" s="1641"/>
      <c r="L284" s="1641"/>
      <c r="M284" s="1641"/>
      <c r="N284" s="1641"/>
      <c r="O284" s="1641"/>
      <c r="P284" s="1641"/>
      <c r="Q284" s="1641"/>
      <c r="R284" s="1641"/>
      <c r="S284" s="1641"/>
      <c r="T284" s="1641"/>
      <c r="U284" s="1641"/>
      <c r="V284" s="1641"/>
      <c r="W284" s="1641"/>
      <c r="X284" s="1641"/>
      <c r="Y284" s="1641"/>
      <c r="AA284" s="1160"/>
      <c r="AB284" s="1636"/>
      <c r="AC284" s="1636"/>
      <c r="AD284" s="1160"/>
      <c r="AE284" s="1160"/>
      <c r="AF284" s="1160"/>
      <c r="AG284" s="1160"/>
      <c r="AH284" s="1636"/>
      <c r="AI284" s="1160"/>
      <c r="AJ284" s="1160"/>
      <c r="AK284" s="544"/>
      <c r="AL284" s="1160"/>
      <c r="AM284" s="1160"/>
      <c r="AN284" s="1160"/>
      <c r="AO284" s="1160"/>
      <c r="AP284" s="1160"/>
      <c r="AQ284" s="1632"/>
      <c r="AR284" s="566"/>
      <c r="AS284" s="566"/>
      <c r="AT284" s="566"/>
      <c r="AU284" s="566"/>
      <c r="AV284" s="1641">
        <v>11</v>
      </c>
    </row>
    <row s="1641" customFormat="1" customHeight="1" ht="11.549999999999999">
      <c r="A285" s="987"/>
      <c r="B285" s="1636"/>
      <c r="C285" s="1636"/>
      <c r="D285" s="351"/>
      <c r="J285" s="1641"/>
      <c r="K285" s="1641"/>
      <c r="L285" s="1641"/>
      <c r="M285" s="1641"/>
      <c r="N285" s="1641"/>
      <c r="O285" s="1641"/>
      <c r="P285" s="1641"/>
      <c r="Q285" s="1641"/>
      <c r="R285" s="1641"/>
      <c r="S285" s="1641"/>
      <c r="T285" s="1641"/>
      <c r="U285" s="1641"/>
      <c r="V285" s="1641"/>
      <c r="W285" s="1641"/>
      <c r="X285" s="1641"/>
      <c r="Y285" s="1641"/>
      <c r="AA285" s="1160"/>
      <c r="AB285" s="1636"/>
      <c r="AC285" s="1636"/>
      <c r="AD285" s="1160"/>
      <c r="AE285" s="1160"/>
      <c r="AF285" s="1160"/>
      <c r="AG285" s="1160"/>
      <c r="AH285" s="1636"/>
      <c r="AI285" s="1160"/>
      <c r="AJ285" s="1160"/>
      <c r="AK285" s="544"/>
      <c r="AL285" s="1160"/>
      <c r="AM285" s="1160"/>
      <c r="AN285" s="1160"/>
      <c r="AO285" s="1160"/>
      <c r="AP285" s="1160"/>
      <c r="AQ285" s="1632"/>
      <c r="AR285" s="566"/>
      <c r="AS285" s="566"/>
      <c r="AT285" s="566"/>
      <c r="AU285" s="566"/>
      <c r="AV285" s="1641">
        <v>11</v>
      </c>
    </row>
    <row s="1641" customFormat="1" customHeight="1" ht="11.549999999999999">
      <c r="A286" s="987"/>
      <c r="B286" s="1636"/>
      <c r="C286" s="1636"/>
      <c r="D286" s="351"/>
      <c r="J286" s="1641"/>
      <c r="K286" s="1641"/>
      <c r="L286" s="1641"/>
      <c r="M286" s="1641"/>
      <c r="N286" s="1641"/>
      <c r="O286" s="1641"/>
      <c r="P286" s="1641"/>
      <c r="Q286" s="1641"/>
      <c r="R286" s="1641"/>
      <c r="S286" s="1641"/>
      <c r="T286" s="1641"/>
      <c r="U286" s="1641"/>
      <c r="V286" s="1641"/>
      <c r="W286" s="1641"/>
      <c r="X286" s="1641"/>
      <c r="Y286" s="1641"/>
      <c r="AA286" s="1160"/>
      <c r="AB286" s="1636"/>
      <c r="AC286" s="1636"/>
      <c r="AD286" s="1160"/>
      <c r="AE286" s="1160"/>
      <c r="AF286" s="1160"/>
      <c r="AG286" s="1160"/>
      <c r="AH286" s="1636"/>
      <c r="AI286" s="1160"/>
      <c r="AJ286" s="1160"/>
      <c r="AK286" s="544"/>
      <c r="AL286" s="1160"/>
      <c r="AM286" s="1160"/>
      <c r="AN286" s="1160"/>
      <c r="AO286" s="1160"/>
      <c r="AP286" s="1160"/>
      <c r="AQ286" s="1632"/>
      <c r="AR286" s="566"/>
      <c r="AS286" s="566"/>
      <c r="AT286" s="566"/>
      <c r="AU286" s="566"/>
      <c r="AV286" s="1641">
        <v>11</v>
      </c>
    </row>
    <row s="1641" customFormat="1" customHeight="1" ht="11.549999999999999">
      <c r="A287" s="987"/>
      <c r="B287" s="1636"/>
      <c r="C287" s="1636"/>
      <c r="D287" s="351"/>
      <c r="J287" s="1641"/>
      <c r="K287" s="1641"/>
      <c r="L287" s="1641"/>
      <c r="M287" s="1641"/>
      <c r="N287" s="1641"/>
      <c r="O287" s="1641"/>
      <c r="P287" s="1641"/>
      <c r="Q287" s="1641"/>
      <c r="R287" s="1641"/>
      <c r="S287" s="1641"/>
      <c r="T287" s="1641"/>
      <c r="U287" s="1641"/>
      <c r="V287" s="1641"/>
      <c r="W287" s="1641"/>
      <c r="X287" s="1641"/>
      <c r="Y287" s="1641"/>
      <c r="AA287" s="1160"/>
      <c r="AB287" s="1636"/>
      <c r="AC287" s="1636"/>
      <c r="AD287" s="1160"/>
      <c r="AE287" s="1160"/>
      <c r="AF287" s="1160"/>
      <c r="AG287" s="1160"/>
      <c r="AH287" s="1636"/>
      <c r="AI287" s="1160"/>
      <c r="AJ287" s="1160"/>
      <c r="AK287" s="544"/>
      <c r="AL287" s="1160"/>
      <c r="AM287" s="1160"/>
      <c r="AN287" s="1160"/>
      <c r="AO287" s="1160"/>
      <c r="AP287" s="1160"/>
      <c r="AQ287" s="1632"/>
      <c r="AR287" s="566"/>
      <c r="AS287" s="566"/>
      <c r="AT287" s="566"/>
      <c r="AU287" s="566"/>
      <c r="AV287" s="1641">
        <v>11</v>
      </c>
    </row>
    <row s="1641" customFormat="1" customHeight="1" ht="11.549999999999999">
      <c r="A288" s="987"/>
      <c r="B288" s="1636"/>
      <c r="C288" s="1636"/>
      <c r="D288" s="351"/>
      <c r="J288" s="1641"/>
      <c r="K288" s="1641"/>
      <c r="L288" s="1641"/>
      <c r="M288" s="1641"/>
      <c r="N288" s="1641"/>
      <c r="O288" s="1641"/>
      <c r="P288" s="1641"/>
      <c r="Q288" s="1641"/>
      <c r="R288" s="1641"/>
      <c r="S288" s="1641"/>
      <c r="T288" s="1641"/>
      <c r="U288" s="1641"/>
      <c r="V288" s="1641"/>
      <c r="W288" s="1641"/>
      <c r="X288" s="1641"/>
      <c r="Y288" s="1641"/>
      <c r="AA288" s="1160"/>
      <c r="AB288" s="1636"/>
      <c r="AC288" s="1636"/>
      <c r="AD288" s="1160"/>
      <c r="AE288" s="1160"/>
      <c r="AF288" s="1160"/>
      <c r="AG288" s="1160"/>
      <c r="AH288" s="1636"/>
      <c r="AI288" s="1160"/>
      <c r="AJ288" s="1160"/>
      <c r="AK288" s="544"/>
      <c r="AL288" s="1160"/>
      <c r="AM288" s="1160"/>
      <c r="AN288" s="1160"/>
      <c r="AO288" s="1160"/>
      <c r="AP288" s="1160"/>
      <c r="AQ288" s="1632"/>
      <c r="AR288" s="566"/>
      <c r="AS288" s="566"/>
      <c r="AT288" s="566"/>
      <c r="AU288" s="566"/>
      <c r="AV288" s="1641">
        <v>11</v>
      </c>
    </row>
    <row customHeight="1" ht="11.549999999999999">
      <c r="J289" s="1635"/>
      <c r="K289" s="1635"/>
      <c r="L289" s="1635"/>
      <c r="M289" s="1635"/>
      <c r="N289" s="1635"/>
      <c r="O289" s="1635"/>
      <c r="P289" s="1635"/>
      <c r="Q289" s="1635"/>
      <c r="R289" s="1635"/>
      <c r="S289" s="1635"/>
      <c r="T289" s="1635"/>
      <c r="U289" s="1635"/>
      <c r="V289" s="1635"/>
      <c r="W289" s="1635"/>
      <c r="X289" s="1635"/>
      <c r="Y289" s="1635"/>
      <c r="AV289" s="1631">
        <v>11</v>
      </c>
    </row>
    <row customHeight="1" ht="11.549999999999999">
      <c r="J290" s="1635"/>
      <c r="K290" s="1635"/>
      <c r="L290" s="1635"/>
      <c r="M290" s="1635"/>
      <c r="N290" s="1635"/>
      <c r="O290" s="1635"/>
      <c r="P290" s="1635"/>
      <c r="Q290" s="1635"/>
      <c r="R290" s="1635"/>
      <c r="S290" s="1635"/>
      <c r="T290" s="1635"/>
      <c r="U290" s="1635"/>
      <c r="V290" s="1635"/>
      <c r="W290" s="1635"/>
      <c r="X290" s="1635"/>
      <c r="Y290" s="1635"/>
      <c r="AV290" s="1631">
        <v>11</v>
      </c>
    </row>
    <row customHeight="1" ht="11.549999999999999">
      <c r="J291" s="1635"/>
      <c r="K291" s="1635"/>
      <c r="L291" s="1635"/>
      <c r="M291" s="1635"/>
      <c r="N291" s="1635"/>
      <c r="O291" s="1635"/>
      <c r="P291" s="1635"/>
      <c r="Q291" s="1635"/>
      <c r="R291" s="1635"/>
      <c r="S291" s="1635"/>
      <c r="T291" s="1635"/>
      <c r="U291" s="1635"/>
      <c r="V291" s="1635"/>
      <c r="W291" s="1635"/>
      <c r="X291" s="1635"/>
      <c r="Y291" s="1635"/>
      <c r="AV291" s="1631">
        <v>11</v>
      </c>
    </row>
    <row customHeight="1" ht="11.549999999999999">
      <c r="A292" s="990"/>
      <c r="B292" s="1631"/>
      <c r="D292" s="1631"/>
      <c r="J292" s="1635"/>
      <c r="K292" s="1635"/>
      <c r="L292" s="1635"/>
      <c r="M292" s="1635"/>
      <c r="N292" s="1635"/>
      <c r="O292" s="1635"/>
      <c r="P292" s="1635"/>
      <c r="Q292" s="1635"/>
      <c r="R292" s="1635"/>
      <c r="S292" s="1635"/>
      <c r="T292" s="1635"/>
      <c r="U292" s="1635"/>
      <c r="V292" s="1635"/>
      <c r="W292" s="1635"/>
      <c r="X292" s="1635"/>
      <c r="Y292" s="1635"/>
      <c r="AA292" s="1631"/>
      <c r="AD292" s="1631"/>
      <c r="AE292" s="1631"/>
      <c r="AF292" s="1631"/>
      <c r="AG292" s="1631"/>
      <c r="AI292" s="1631"/>
      <c r="AJ292" s="1631"/>
      <c r="AK292" s="1631"/>
      <c r="AL292" s="1631"/>
      <c r="AM292" s="1631"/>
      <c r="AN292" s="1631"/>
      <c r="AO292" s="1631"/>
      <c r="AP292" s="1631"/>
      <c r="AQ292" s="1631"/>
      <c r="AR292" s="1631"/>
      <c r="AS292" s="1631"/>
      <c r="AT292" s="1631"/>
      <c r="AU292" s="1631"/>
      <c r="AV292" s="1631">
        <v>11</v>
      </c>
    </row>
    <row customHeight="1" ht="11.549999999999999">
      <c r="A293" s="990"/>
      <c r="B293" s="1631"/>
      <c r="D293" s="1631"/>
      <c r="J293" s="1635"/>
      <c r="K293" s="1635"/>
      <c r="L293" s="1635"/>
      <c r="M293" s="1635"/>
      <c r="N293" s="1635"/>
      <c r="O293" s="1635"/>
      <c r="P293" s="1635"/>
      <c r="Q293" s="1635"/>
      <c r="R293" s="1635"/>
      <c r="S293" s="1635"/>
      <c r="T293" s="1635"/>
      <c r="U293" s="1635"/>
      <c r="V293" s="1635"/>
      <c r="W293" s="1635"/>
      <c r="X293" s="1635"/>
      <c r="Y293" s="1635"/>
      <c r="AA293" s="1631"/>
      <c r="AD293" s="1631"/>
      <c r="AE293" s="1631"/>
      <c r="AF293" s="1631"/>
      <c r="AG293" s="1631"/>
      <c r="AI293" s="1631"/>
      <c r="AJ293" s="1631"/>
      <c r="AK293" s="1631"/>
      <c r="AL293" s="1631"/>
      <c r="AM293" s="1631"/>
      <c r="AN293" s="1631"/>
      <c r="AO293" s="1631"/>
      <c r="AP293" s="1631"/>
      <c r="AQ293" s="1631"/>
      <c r="AR293" s="1631"/>
      <c r="AS293" s="1631"/>
      <c r="AT293" s="1631"/>
      <c r="AU293" s="1631"/>
      <c r="AV293" s="1631">
        <v>11</v>
      </c>
    </row>
    <row customHeight="1" ht="11.549999999999999">
      <c r="A294" s="990"/>
      <c r="B294" s="1631"/>
      <c r="D294" s="1631"/>
      <c r="J294" s="1635"/>
      <c r="K294" s="1635"/>
      <c r="L294" s="1635"/>
      <c r="M294" s="1635"/>
      <c r="N294" s="1635"/>
      <c r="O294" s="1635"/>
      <c r="P294" s="1635"/>
      <c r="Q294" s="1635"/>
      <c r="R294" s="1635"/>
      <c r="S294" s="1635"/>
      <c r="T294" s="1635"/>
      <c r="U294" s="1635"/>
      <c r="V294" s="1635"/>
      <c r="W294" s="1635"/>
      <c r="X294" s="1635"/>
      <c r="Y294" s="1635"/>
      <c r="AA294" s="1631"/>
      <c r="AD294" s="1631"/>
      <c r="AE294" s="1631"/>
      <c r="AF294" s="1631"/>
      <c r="AG294" s="1631"/>
      <c r="AI294" s="1631"/>
      <c r="AJ294" s="1631"/>
      <c r="AK294" s="1631"/>
      <c r="AL294" s="1631"/>
      <c r="AM294" s="1631"/>
      <c r="AN294" s="1631"/>
      <c r="AO294" s="1631"/>
      <c r="AP294" s="1631"/>
      <c r="AQ294" s="1631"/>
      <c r="AR294" s="1631"/>
      <c r="AS294" s="1631"/>
      <c r="AT294" s="1631"/>
      <c r="AU294" s="1631"/>
      <c r="AV294" s="1631">
        <v>11</v>
      </c>
    </row>
    <row customHeight="1" ht="11.549999999999999">
      <c r="A295" s="990"/>
      <c r="B295" s="1631"/>
      <c r="D295" s="1631"/>
      <c r="J295" s="1635"/>
      <c r="K295" s="1635"/>
      <c r="L295" s="1635"/>
      <c r="M295" s="1635"/>
      <c r="N295" s="1635"/>
      <c r="O295" s="1635"/>
      <c r="P295" s="1635"/>
      <c r="Q295" s="1635"/>
      <c r="R295" s="1635"/>
      <c r="S295" s="1635"/>
      <c r="T295" s="1635"/>
      <c r="U295" s="1635"/>
      <c r="V295" s="1635"/>
      <c r="W295" s="1635"/>
      <c r="X295" s="1635"/>
      <c r="Y295" s="1635"/>
      <c r="AA295" s="1631"/>
      <c r="AD295" s="1631"/>
      <c r="AE295" s="1631"/>
      <c r="AF295" s="1631"/>
      <c r="AG295" s="1631"/>
      <c r="AI295" s="1631"/>
      <c r="AJ295" s="1631"/>
      <c r="AK295" s="1631"/>
      <c r="AL295" s="1631"/>
      <c r="AM295" s="1631"/>
      <c r="AN295" s="1631"/>
      <c r="AO295" s="1631"/>
      <c r="AP295" s="1631"/>
      <c r="AQ295" s="1631"/>
      <c r="AR295" s="1631"/>
      <c r="AS295" s="1631"/>
      <c r="AT295" s="1631"/>
      <c r="AU295" s="1631"/>
      <c r="AV295" s="1631">
        <v>11</v>
      </c>
    </row>
    <row customHeight="1" ht="11.549999999999999">
      <c r="A296" s="990"/>
      <c r="B296" s="1631"/>
      <c r="D296" s="1631"/>
      <c r="J296" s="1635"/>
      <c r="K296" s="1635"/>
      <c r="L296" s="1635"/>
      <c r="M296" s="1635"/>
      <c r="N296" s="1635"/>
      <c r="O296" s="1635"/>
      <c r="P296" s="1635"/>
      <c r="Q296" s="1635"/>
      <c r="R296" s="1635"/>
      <c r="S296" s="1635"/>
      <c r="T296" s="1635"/>
      <c r="U296" s="1635"/>
      <c r="V296" s="1635"/>
      <c r="W296" s="1635"/>
      <c r="X296" s="1635"/>
      <c r="Y296" s="1635"/>
      <c r="AA296" s="1631"/>
      <c r="AD296" s="1631"/>
      <c r="AE296" s="1631"/>
      <c r="AF296" s="1631"/>
      <c r="AG296" s="1631"/>
      <c r="AI296" s="1631"/>
      <c r="AJ296" s="1631"/>
      <c r="AK296" s="1631"/>
      <c r="AL296" s="1631"/>
      <c r="AM296" s="1631"/>
      <c r="AN296" s="1631"/>
      <c r="AO296" s="1631"/>
      <c r="AP296" s="1631"/>
      <c r="AQ296" s="1631"/>
      <c r="AR296" s="1631"/>
      <c r="AS296" s="1631"/>
      <c r="AT296" s="1631"/>
      <c r="AU296" s="1631"/>
      <c r="AV296" s="1631">
        <v>11</v>
      </c>
    </row>
    <row customHeight="1" ht="11.549999999999999">
      <c r="A297" s="990"/>
      <c r="B297" s="1631"/>
      <c r="D297" s="1631"/>
      <c r="J297" s="1635"/>
      <c r="K297" s="1635"/>
      <c r="L297" s="1635"/>
      <c r="M297" s="1635"/>
      <c r="N297" s="1635"/>
      <c r="O297" s="1635"/>
      <c r="P297" s="1635"/>
      <c r="Q297" s="1635"/>
      <c r="R297" s="1635"/>
      <c r="S297" s="1635"/>
      <c r="T297" s="1635"/>
      <c r="U297" s="1635"/>
      <c r="V297" s="1635"/>
      <c r="W297" s="1635"/>
      <c r="X297" s="1635"/>
      <c r="Y297" s="1635"/>
      <c r="AA297" s="1631"/>
      <c r="AD297" s="1631"/>
      <c r="AE297" s="1631"/>
      <c r="AF297" s="1631"/>
      <c r="AG297" s="1631"/>
      <c r="AI297" s="1631"/>
      <c r="AJ297" s="1631"/>
      <c r="AK297" s="1631"/>
      <c r="AL297" s="1631"/>
      <c r="AM297" s="1631"/>
      <c r="AN297" s="1631"/>
      <c r="AO297" s="1631"/>
      <c r="AP297" s="1631"/>
      <c r="AQ297" s="1631"/>
      <c r="AR297" s="1631"/>
      <c r="AS297" s="1631"/>
      <c r="AT297" s="1631"/>
      <c r="AU297" s="1631"/>
      <c r="AV297" s="1631">
        <v>11</v>
      </c>
    </row>
    <row customHeight="1" ht="11.549999999999999">
      <c r="A298" s="990"/>
      <c r="B298" s="1631"/>
      <c r="D298" s="1631"/>
      <c r="J298" s="1635"/>
      <c r="K298" s="1635"/>
      <c r="L298" s="1635"/>
      <c r="M298" s="1635"/>
      <c r="N298" s="1635"/>
      <c r="O298" s="1635"/>
      <c r="P298" s="1635"/>
      <c r="Q298" s="1635"/>
      <c r="R298" s="1635"/>
      <c r="S298" s="1635"/>
      <c r="T298" s="1635"/>
      <c r="U298" s="1635"/>
      <c r="V298" s="1635"/>
      <c r="W298" s="1635"/>
      <c r="X298" s="1635"/>
      <c r="Y298" s="1635"/>
      <c r="AA298" s="1631"/>
      <c r="AD298" s="1631"/>
      <c r="AE298" s="1631"/>
      <c r="AF298" s="1631"/>
      <c r="AG298" s="1631"/>
      <c r="AI298" s="1631"/>
      <c r="AJ298" s="1631"/>
      <c r="AK298" s="1631"/>
      <c r="AL298" s="1631"/>
      <c r="AM298" s="1631"/>
      <c r="AN298" s="1631"/>
      <c r="AO298" s="1631"/>
      <c r="AP298" s="1631"/>
      <c r="AQ298" s="1631"/>
      <c r="AR298" s="1631"/>
      <c r="AS298" s="1631"/>
      <c r="AT298" s="1631"/>
      <c r="AU298" s="1631"/>
      <c r="AV298" s="1631">
        <v>11</v>
      </c>
    </row>
    <row customHeight="1" ht="11.549999999999999">
      <c r="A299" s="990"/>
      <c r="B299" s="1631"/>
      <c r="D299" s="1631"/>
      <c r="J299" s="1635"/>
      <c r="K299" s="1635"/>
      <c r="L299" s="1635"/>
      <c r="M299" s="1635"/>
      <c r="N299" s="1635"/>
      <c r="O299" s="1635"/>
      <c r="P299" s="1635"/>
      <c r="Q299" s="1635"/>
      <c r="R299" s="1635"/>
      <c r="S299" s="1635"/>
      <c r="T299" s="1635"/>
      <c r="U299" s="1635"/>
      <c r="V299" s="1635"/>
      <c r="W299" s="1635"/>
      <c r="X299" s="1635"/>
      <c r="Y299" s="1635"/>
      <c r="AA299" s="1631"/>
      <c r="AD299" s="1631"/>
      <c r="AE299" s="1631"/>
      <c r="AF299" s="1631"/>
      <c r="AG299" s="1631"/>
      <c r="AI299" s="1631"/>
      <c r="AJ299" s="1631"/>
      <c r="AK299" s="1631"/>
      <c r="AL299" s="1631"/>
      <c r="AM299" s="1631"/>
      <c r="AN299" s="1631"/>
      <c r="AO299" s="1631"/>
      <c r="AP299" s="1631"/>
      <c r="AQ299" s="1631"/>
      <c r="AR299" s="1631"/>
      <c r="AS299" s="1631"/>
      <c r="AT299" s="1631"/>
      <c r="AU299" s="1631"/>
      <c r="AV299" s="1631">
        <v>11</v>
      </c>
    </row>
    <row customHeight="1" ht="11.549999999999999">
      <c r="A300" s="990"/>
      <c r="B300" s="1631"/>
      <c r="D300" s="1631"/>
      <c r="J300" s="1635"/>
      <c r="K300" s="1635"/>
      <c r="L300" s="1635"/>
      <c r="M300" s="1635"/>
      <c r="N300" s="1635"/>
      <c r="O300" s="1635"/>
      <c r="P300" s="1635"/>
      <c r="Q300" s="1635"/>
      <c r="R300" s="1635"/>
      <c r="S300" s="1635"/>
      <c r="T300" s="1635"/>
      <c r="U300" s="1635"/>
      <c r="V300" s="1635"/>
      <c r="W300" s="1635"/>
      <c r="X300" s="1635"/>
      <c r="Y300" s="1635"/>
      <c r="AA300" s="1631"/>
      <c r="AD300" s="1631"/>
      <c r="AE300" s="1631"/>
      <c r="AF300" s="1631"/>
      <c r="AG300" s="1631"/>
      <c r="AI300" s="1631"/>
      <c r="AJ300" s="1631"/>
      <c r="AK300" s="1631"/>
      <c r="AL300" s="1631"/>
      <c r="AM300" s="1631"/>
      <c r="AN300" s="1631"/>
      <c r="AO300" s="1631"/>
      <c r="AP300" s="1631"/>
      <c r="AQ300" s="1631"/>
      <c r="AR300" s="1631"/>
      <c r="AS300" s="1631"/>
      <c r="AT300" s="1631"/>
      <c r="AU300" s="1631"/>
      <c r="AV300" s="1631">
        <v>11</v>
      </c>
    </row>
    <row customHeight="1" ht="11.549999999999999">
      <c r="A301" s="990"/>
      <c r="B301" s="1631"/>
      <c r="D301" s="1631"/>
      <c r="J301" s="1635"/>
      <c r="K301" s="1635"/>
      <c r="L301" s="1635"/>
      <c r="M301" s="1635"/>
      <c r="N301" s="1635"/>
      <c r="O301" s="1635"/>
      <c r="P301" s="1635"/>
      <c r="Q301" s="1635"/>
      <c r="R301" s="1635"/>
      <c r="S301" s="1635"/>
      <c r="T301" s="1635"/>
      <c r="U301" s="1635"/>
      <c r="V301" s="1635"/>
      <c r="W301" s="1635"/>
      <c r="X301" s="1635"/>
      <c r="Y301" s="1635"/>
      <c r="AA301" s="1631"/>
      <c r="AD301" s="1631"/>
      <c r="AE301" s="1631"/>
      <c r="AF301" s="1631"/>
      <c r="AG301" s="1631"/>
      <c r="AI301" s="1631"/>
      <c r="AJ301" s="1631"/>
      <c r="AK301" s="1631"/>
      <c r="AL301" s="1631"/>
      <c r="AM301" s="1631"/>
      <c r="AN301" s="1631"/>
      <c r="AO301" s="1631"/>
      <c r="AP301" s="1631"/>
      <c r="AQ301" s="1631"/>
      <c r="AR301" s="1631"/>
      <c r="AS301" s="1631"/>
      <c r="AT301" s="1631"/>
      <c r="AU301" s="1631"/>
      <c r="AV301" s="1631">
        <v>11</v>
      </c>
    </row>
    <row customHeight="1" ht="11.549999999999999">
      <c r="A302" s="990"/>
      <c r="B302" s="1631"/>
      <c r="D302" s="1631"/>
      <c r="J302" s="1635"/>
      <c r="K302" s="1635"/>
      <c r="L302" s="1635"/>
      <c r="M302" s="1635"/>
      <c r="N302" s="1635"/>
      <c r="O302" s="1635"/>
      <c r="P302" s="1635"/>
      <c r="Q302" s="1635"/>
      <c r="R302" s="1635"/>
      <c r="S302" s="1635"/>
      <c r="T302" s="1635"/>
      <c r="U302" s="1635"/>
      <c r="V302" s="1635"/>
      <c r="W302" s="1635"/>
      <c r="X302" s="1635"/>
      <c r="Y302" s="1635"/>
      <c r="AA302" s="1631"/>
      <c r="AD302" s="1631"/>
      <c r="AE302" s="1631"/>
      <c r="AF302" s="1631"/>
      <c r="AG302" s="1631"/>
      <c r="AI302" s="1631"/>
      <c r="AJ302" s="1631"/>
      <c r="AK302" s="1631"/>
      <c r="AL302" s="1631"/>
      <c r="AM302" s="1631"/>
      <c r="AN302" s="1631"/>
      <c r="AO302" s="1631"/>
      <c r="AP302" s="1631"/>
      <c r="AQ302" s="1631"/>
      <c r="AR302" s="1631"/>
      <c r="AS302" s="1631"/>
      <c r="AT302" s="1631"/>
      <c r="AU302" s="1631"/>
      <c r="AV302" s="1631">
        <v>11</v>
      </c>
    </row>
    <row customHeight="1" ht="11.25" hidden="1">
      <c r="A303" s="987" t="s">
        <v>82</v>
      </c>
      <c r="B303" s="1160">
        <v>0</v>
      </c>
      <c r="C303" s="1636">
        <v>0</v>
      </c>
      <c r="D303" s="1635">
        <v>3</v>
      </c>
      <c r="E303" s="1631">
        <v>7</v>
      </c>
      <c r="F303" s="1631">
        <v>54</v>
      </c>
      <c r="G303" s="1631">
        <v>10</v>
      </c>
      <c r="H303" s="1631">
        <v>0</v>
      </c>
      <c r="I303" s="1631">
        <v>40</v>
      </c>
      <c r="J303" s="1635">
        <v>0</v>
      </c>
      <c r="K303" s="1635">
        <v>0</v>
      </c>
      <c r="L303" s="1635">
        <v>0</v>
      </c>
      <c r="M303" s="1635">
        <v>0</v>
      </c>
      <c r="N303" s="1635">
        <v>0</v>
      </c>
      <c r="O303" s="1635">
        <v>0</v>
      </c>
      <c r="P303" s="1635">
        <v>0</v>
      </c>
      <c r="Q303" s="1635">
        <v>0</v>
      </c>
      <c r="R303" s="1635">
        <v>0</v>
      </c>
      <c r="S303" s="1635">
        <v>0</v>
      </c>
      <c r="T303" s="1635">
        <v>0</v>
      </c>
      <c r="U303" s="1635">
        <v>0</v>
      </c>
      <c r="V303" s="1635">
        <v>0</v>
      </c>
      <c r="W303" s="1635">
        <v>0</v>
      </c>
      <c r="X303" s="1635">
        <v>0</v>
      </c>
      <c r="Y303" s="1635">
        <v>0</v>
      </c>
      <c r="Z303" s="1631">
        <v>102</v>
      </c>
      <c r="AA303" s="1160">
        <v>9</v>
      </c>
      <c r="AB303" s="1636">
        <v>5</v>
      </c>
      <c r="AC303" s="1636">
        <v>3</v>
      </c>
      <c r="AD303" s="1160">
        <v>3</v>
      </c>
      <c r="AE303" s="1160">
        <v>3</v>
      </c>
      <c r="AF303" s="1160">
        <v>3</v>
      </c>
      <c r="AG303" s="1160">
        <v>3</v>
      </c>
      <c r="AH303" s="1636">
        <v>10</v>
      </c>
      <c r="AI303" s="1160">
        <v>34</v>
      </c>
      <c r="AJ303" s="1160">
        <v>9</v>
      </c>
      <c r="AK303" s="544">
        <v>8</v>
      </c>
      <c r="AL303" s="1160">
        <v>8</v>
      </c>
      <c r="AM303" s="1160">
        <v>8</v>
      </c>
      <c r="AN303" s="1160">
        <v>8</v>
      </c>
      <c r="AO303" s="1160">
        <v>8</v>
      </c>
      <c r="AP303" s="1160">
        <v>8</v>
      </c>
      <c r="AQ303" s="1632">
        <v>8</v>
      </c>
      <c r="AR303" s="1632">
        <v>8</v>
      </c>
      <c r="AS303" s="1632">
        <v>8</v>
      </c>
      <c r="AT303" s="1632">
        <v>8</v>
      </c>
      <c r="AU303" s="1632">
        <v>8</v>
      </c>
      <c r="AV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Z25:Z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Y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Y70">
      <formula1>900</formula1>
    </dataValidation>
    <dataValidation type="textLength" operator="lessThanOrEqual" allowBlank="1" showInputMessage="1" showErrorMessage="1" errorTitle="Ошибка" error="Допускается ввод не более 900 символов!" sqref="G4 H34:Y34 H39:Y39">
      <formula1>900</formula1>
    </dataValidation>
    <dataValidation type="decimal" allowBlank="1" showErrorMessage="1" errorTitle="Ошибка" error="Допускается ввод только неотрицательных чисел!" sqref="H67:Y67 H69:Y69 H91:Y94 H127:Y127 H30:Y30 H32:Y33 H35:Y38 H40:Y65 H82:Y86 H17:Y17 H9:Y13 H15:Y15 H96:Y119 H74:Y74 H88:Y89 H4:Y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Y130 H81:Y81">
      <formula1>900</formula1>
    </dataValidation>
    <dataValidation type="decimal" allowBlank="1" showErrorMessage="1" errorTitle="Ошибка" error="Допускается ввод только действительных чисел!" sqref="H72:Y73">
      <formula1>-9.99999999999999E+23</formula1>
      <formula2>9.99999999999999E+23</formula2>
    </dataValidation>
    <dataValidation type="decimal" allowBlank="1" showErrorMessage="1" errorTitle="Ошибка" error="Допускается ввод только действительных чисел!" sqref="H123:Y123 H120:Y120 H126:Y126 H75:Y80">
      <formula1>-9.99999999999999E+37</formula1>
      <formula2>9.99999999999999E+37</formula2>
    </dataValidation>
    <dataValidation type="decimal" allowBlank="1" showErrorMessage="1" errorTitle="Ошибка" error="Введите значение от 0 до 100%" sqref="H90:Y90 H95:Y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Y68 H66:Y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6D968-F498-86E8-99C8-38DE8A258744}" mc:Ignorable="x14ac xr xr2 xr3">
  <sheetPr>
    <tabColor theme="9" tint="-0.25"/>
  </sheetPr>
  <dimension ref="A1:CF173"/>
  <sheetViews>
    <sheetView topLeftCell="C4" showGridLines="0" zoomScale="90" workbookViewId="0">
      <selection activeCell="A158" sqref="A158:XFD166"/>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КЧРГУП "Теплоэнерго"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380</v>
      </c>
      <c r="F9" s="2102"/>
      <c r="G9" s="2102"/>
      <c r="H9" s="2102"/>
      <c r="I9" s="2102"/>
      <c r="J9" s="2102"/>
      <c r="K9" s="2102"/>
      <c r="L9" s="2102"/>
      <c r="M9" s="2102"/>
      <c r="N9" s="2102"/>
      <c r="O9" s="2102"/>
      <c r="P9" s="2102"/>
      <c r="Q9" s="2102"/>
      <c r="R9" s="2103"/>
      <c r="S9" s="2127" t="s">
        <v>381</v>
      </c>
      <c r="T9" s="334"/>
      <c r="CF9" s="505">
        <v>19</v>
      </c>
    </row>
    <row customHeight="1" ht="48.29999999999999">
      <c r="D10" s="551" t="s">
        <v>88</v>
      </c>
      <c r="E10" s="2127" t="s">
        <v>88</v>
      </c>
      <c r="F10" s="2127"/>
      <c r="G10" s="521" t="s">
        <v>382</v>
      </c>
      <c r="H10" s="2127" t="s">
        <v>88</v>
      </c>
      <c r="I10" s="2127"/>
      <c r="J10" s="521" t="s">
        <v>682</v>
      </c>
      <c r="K10" s="521" t="s">
        <v>683</v>
      </c>
      <c r="L10" s="2127" t="s">
        <v>88</v>
      </c>
      <c r="M10" s="2127"/>
      <c r="N10" s="521" t="s">
        <v>684</v>
      </c>
      <c r="O10" s="521" t="s">
        <v>685</v>
      </c>
      <c r="P10" s="521" t="s">
        <v>686</v>
      </c>
      <c r="Q10" s="521" t="s">
        <v>687</v>
      </c>
      <c r="R10" s="521" t="s">
        <v>688</v>
      </c>
      <c r="S10" s="2127"/>
      <c r="T10" s="334"/>
      <c r="CF10" s="505">
        <v>46</v>
      </c>
    </row>
    <row s="1642" customFormat="1" customHeight="1" ht="15" hidden="1">
      <c r="A11" s="1052"/>
      <c r="D11" s="1025" t="s">
        <v>161</v>
      </c>
      <c r="E11" s="1025"/>
      <c r="F11" s="1025" t="s">
        <v>104</v>
      </c>
      <c r="G11" s="1025" t="s">
        <v>90</v>
      </c>
      <c r="H11" s="1025"/>
      <c r="I11" s="1025" t="s">
        <v>91</v>
      </c>
      <c r="J11" s="1025" t="s">
        <v>116</v>
      </c>
      <c r="K11" s="1025" t="s">
        <v>92</v>
      </c>
      <c r="L11" s="1025"/>
      <c r="M11" s="1025" t="s">
        <v>93</v>
      </c>
      <c r="N11" s="1025" t="s">
        <v>99</v>
      </c>
      <c r="O11" s="1025" t="s">
        <v>149</v>
      </c>
      <c r="P11" s="1025" t="s">
        <v>231</v>
      </c>
      <c r="Q11" s="1025" t="s">
        <v>232</v>
      </c>
      <c r="R11" s="1025" t="s">
        <v>233</v>
      </c>
      <c r="S11" s="1025" t="s">
        <v>234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456</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167</v>
      </c>
      <c r="B14" s="624"/>
      <c r="C14" s="624"/>
      <c r="D14" s="2380" t="s">
        <v>161</v>
      </c>
      <c r="E14" s="2377" t="s">
        <v>157</v>
      </c>
      <c r="F14" s="2378"/>
      <c r="G14" s="2379"/>
      <c r="H14" s="2383" t="str">
        <f>IF(A14="","",INDEX(DIFFERENTIATION_UNMERGE_VD,MATCH(A14,DIFFERENTIATION_ID_DIFF,0)))</f>
        <v>Подключение (технологическое присоединение) к системе теплоснабжения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689</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644</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645</v>
      </c>
      <c r="F16" s="2378"/>
      <c r="G16" s="2379"/>
      <c r="H16" s="2383" t="str">
        <f>IF(A14="","",INDEX(DIFFERENTIATION_UNMERGE_SYSTEM,MATCH(A14,DIFFERENTIATION_ID_DIFF,0)))</f>
        <v>Центральная котельная, а. Адыге-Хабль</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690</v>
      </c>
      <c r="F17" s="2376"/>
      <c r="G17" s="2376"/>
      <c r="H17" s="2376"/>
      <c r="I17" s="2376"/>
      <c r="J17" s="2376"/>
      <c r="K17" s="2376"/>
      <c r="L17" s="2376"/>
      <c r="M17" s="2376"/>
      <c r="N17" s="2376"/>
      <c r="O17" s="2376"/>
      <c r="P17" s="2376"/>
      <c r="Q17" s="558">
        <f>SUMIF(T18:T19,"i",Q18:Q19)</f>
        <v>0</v>
      </c>
      <c r="R17" s="1017"/>
      <c r="S17" s="897" t="s">
        <v>691</v>
      </c>
      <c r="T17" s="717" t="s">
        <v>692</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693</v>
      </c>
      <c r="F20" s="2376"/>
      <c r="G20" s="2376"/>
      <c r="H20" s="2376"/>
      <c r="I20" s="2376"/>
      <c r="J20" s="2376"/>
      <c r="K20" s="2376"/>
      <c r="L20" s="2376"/>
      <c r="M20" s="2376"/>
      <c r="N20" s="2376"/>
      <c r="O20" s="2376"/>
      <c r="P20" s="2376"/>
      <c r="Q20" s="558">
        <f>SUMIF(T21:T22,"i",Q21:Q22)</f>
        <v>0</v>
      </c>
      <c r="R20" s="1017"/>
      <c r="S20" s="709" t="s">
        <v>694</v>
      </c>
      <c r="T20" s="717" t="s">
        <v>692</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5" hidden="1">
      <c r="A23" s="623" t="s">
        <v>172</v>
      </c>
      <c r="B23" s="624"/>
      <c r="C23" s="624" t="s">
        <v>22</v>
      </c>
      <c r="D23" s="2578" t="s">
        <v>232</v>
      </c>
      <c r="E23" s="2377" t="s">
        <v>157</v>
      </c>
      <c r="F23" s="2378"/>
      <c r="G23" s="2379"/>
      <c r="H23" s="2383" t="str">
        <f>IF(A23="","",INDEX(DIFFERENTIATION_UNMERGE_VD,MATCH(A23,DIFFERENTIATION_ID_DIFF,0)))</f>
        <v>Подключение (технологическое присоединение) к системе теплоснабжения</v>
      </c>
      <c r="I23" s="2383"/>
      <c r="J23" s="2383"/>
      <c r="K23" s="2383"/>
      <c r="L23" s="2383"/>
      <c r="M23" s="2383"/>
      <c r="N23" s="2383"/>
      <c r="O23" s="2383"/>
      <c r="P23" s="2383"/>
      <c r="Q23" s="2383"/>
      <c r="R23" s="2383"/>
      <c r="S23" s="719"/>
      <c r="T23" s="716"/>
      <c r="U23" s="625"/>
      <c r="V23" s="625"/>
      <c r="W23" s="626"/>
      <c r="X23" s="626"/>
      <c r="Y23" s="626"/>
      <c r="Z23" s="626"/>
      <c r="AA23" s="627"/>
      <c r="AB23" s="628"/>
      <c r="AC23" s="2375"/>
      <c r="AD23" s="629"/>
      <c r="AE23" s="630" t="s">
        <v>22</v>
      </c>
      <c r="AF23" s="630"/>
      <c r="AG23" s="631" t="s">
        <v>689</v>
      </c>
      <c r="AH23" s="632">
        <v>3</v>
      </c>
      <c r="AI23" s="625"/>
      <c r="AJ23" s="625"/>
      <c r="AK23" s="625"/>
      <c r="AL23" s="625"/>
      <c r="AM23" s="625"/>
      <c r="AN23" s="625"/>
      <c r="AO23" s="625"/>
      <c r="AP23" s="625"/>
      <c r="AQ23" s="625"/>
      <c r="AR23" s="625"/>
      <c r="AS23" s="625"/>
      <c r="AT23" s="625"/>
      <c r="AU23" s="625"/>
      <c r="AV23" s="625"/>
      <c r="AW23" s="625"/>
      <c r="AX23" s="625"/>
      <c r="AY23" s="625"/>
      <c r="AZ23" s="625"/>
      <c r="BA23" s="625"/>
      <c r="BB23" s="625"/>
      <c r="BC23" s="625"/>
      <c r="BD23" s="625"/>
      <c r="BE23" s="625"/>
      <c r="BF23" s="625"/>
      <c r="BG23" s="625"/>
      <c r="BH23" s="625"/>
      <c r="BI23" s="625"/>
      <c r="BJ23" s="625"/>
      <c r="BK23" s="625"/>
      <c r="BL23" s="625"/>
      <c r="BM23" s="625"/>
      <c r="BN23" s="625"/>
      <c r="BO23" s="625"/>
      <c r="BP23" s="625"/>
      <c r="BQ23" s="625"/>
      <c r="BR23" s="625"/>
      <c r="BS23" s="625"/>
      <c r="BT23" s="625"/>
      <c r="BU23" s="625"/>
      <c r="BV23" s="626"/>
      <c r="BW23" s="626"/>
      <c r="BX23" s="626"/>
      <c r="BY23" s="626"/>
      <c r="BZ23" s="626"/>
      <c r="CA23" s="626"/>
      <c r="CB23" s="626"/>
      <c r="CC23" s="626"/>
      <c r="CD23" s="626"/>
      <c r="CE23" s="626"/>
      <c r="CF23" s="1850"/>
    </row>
    <row customHeight="1" ht="15" hidden="1">
      <c r="A24" s="623"/>
      <c r="B24" s="624"/>
      <c r="C24" s="624"/>
      <c r="D24" s="2579"/>
      <c r="E24" s="2377" t="s">
        <v>644</v>
      </c>
      <c r="F24" s="2378"/>
      <c r="G24" s="2379"/>
      <c r="H24" s="2383" t="str">
        <f>IF(A23="","",INDEX(DIFFERENTIATION_UNMERGE_AREA,MATCH(A23,DIFFERENTIATION_ID_DIFF,0)))</f>
        <v>Территория 2</v>
      </c>
      <c r="I24" s="2383"/>
      <c r="J24" s="2383"/>
      <c r="K24" s="2383"/>
      <c r="L24" s="2383"/>
      <c r="M24" s="2383"/>
      <c r="N24" s="2383"/>
      <c r="O24" s="2383"/>
      <c r="P24" s="2383"/>
      <c r="Q24" s="2383"/>
      <c r="R24" s="2383"/>
      <c r="S24" s="719"/>
      <c r="T24" s="716"/>
      <c r="U24" s="625"/>
      <c r="V24" s="625"/>
      <c r="W24" s="626"/>
      <c r="X24" s="626"/>
      <c r="Y24" s="626"/>
      <c r="Z24" s="626"/>
      <c r="AA24" s="627"/>
      <c r="AB24" s="628"/>
      <c r="AC24" s="2375"/>
      <c r="AD24" s="629"/>
      <c r="AE24" s="630"/>
      <c r="AF24" s="630"/>
      <c r="AG24" s="631"/>
      <c r="AH24" s="632"/>
      <c r="AI24" s="625"/>
      <c r="AJ24" s="625"/>
      <c r="AK24" s="625"/>
      <c r="AL24" s="625"/>
      <c r="AM24" s="625"/>
      <c r="AN24" s="625"/>
      <c r="AO24" s="625"/>
      <c r="AP24" s="625"/>
      <c r="AQ24" s="625"/>
      <c r="AR24" s="625"/>
      <c r="AS24" s="625"/>
      <c r="AT24" s="625"/>
      <c r="AU24" s="625"/>
      <c r="AV24" s="625"/>
      <c r="AW24" s="625"/>
      <c r="AX24" s="625"/>
      <c r="AY24" s="625"/>
      <c r="AZ24" s="625"/>
      <c r="BA24" s="625"/>
      <c r="BB24" s="625"/>
      <c r="BC24" s="625"/>
      <c r="BD24" s="625"/>
      <c r="BE24" s="625"/>
      <c r="BF24" s="625"/>
      <c r="BG24" s="625"/>
      <c r="BH24" s="625"/>
      <c r="BI24" s="625"/>
      <c r="BJ24" s="625"/>
      <c r="BK24" s="625"/>
      <c r="BL24" s="625"/>
      <c r="BM24" s="625"/>
      <c r="BN24" s="625"/>
      <c r="BO24" s="625"/>
      <c r="BP24" s="625"/>
      <c r="BQ24" s="625"/>
      <c r="BR24" s="625"/>
      <c r="BS24" s="625"/>
      <c r="BT24" s="625"/>
      <c r="BU24" s="625"/>
      <c r="BV24" s="626"/>
      <c r="BW24" s="626"/>
      <c r="BX24" s="626"/>
      <c r="BY24" s="626"/>
      <c r="BZ24" s="626"/>
      <c r="CA24" s="626"/>
      <c r="CB24" s="626"/>
      <c r="CC24" s="626"/>
      <c r="CD24" s="626"/>
      <c r="CE24" s="626"/>
      <c r="CF24" s="1850"/>
    </row>
    <row customHeight="1" ht="15" hidden="1">
      <c r="A25" s="623"/>
      <c r="B25" s="624"/>
      <c r="C25" s="624"/>
      <c r="D25" s="2579"/>
      <c r="E25" s="2377" t="s">
        <v>645</v>
      </c>
      <c r="F25" s="2378"/>
      <c r="G25" s="2379"/>
      <c r="H25" s="2383" t="str">
        <f>IF(A23="","",INDEX(DIFFERENTIATION_UNMERGE_SYSTEM,MATCH(A23,DIFFERENTIATION_ID_DIFF,0)))</f>
        <v>Центральная котельная, г. Теберда</v>
      </c>
      <c r="I25" s="2383"/>
      <c r="J25" s="2383"/>
      <c r="K25" s="2383"/>
      <c r="L25" s="2383"/>
      <c r="M25" s="2383"/>
      <c r="N25" s="2383"/>
      <c r="O25" s="2383"/>
      <c r="P25" s="2383"/>
      <c r="Q25" s="2383"/>
      <c r="R25" s="2383"/>
      <c r="S25" s="719"/>
      <c r="T25" s="716"/>
      <c r="U25" s="625"/>
      <c r="V25" s="625"/>
      <c r="W25" s="626"/>
      <c r="X25" s="626"/>
      <c r="Y25" s="626"/>
      <c r="Z25" s="626"/>
      <c r="AA25" s="627"/>
      <c r="AB25" s="628"/>
      <c r="AC25" s="2375"/>
      <c r="AD25" s="629"/>
      <c r="AE25" s="630"/>
      <c r="AF25" s="630"/>
      <c r="AG25" s="631"/>
      <c r="AH25" s="632"/>
      <c r="AI25" s="625"/>
      <c r="AJ25" s="625"/>
      <c r="AK25" s="625"/>
      <c r="AL25" s="625"/>
      <c r="AM25" s="625"/>
      <c r="AN25" s="625"/>
      <c r="AO25" s="625"/>
      <c r="AP25" s="625"/>
      <c r="AQ25" s="625"/>
      <c r="AR25" s="625"/>
      <c r="AS25" s="625"/>
      <c r="AT25" s="625"/>
      <c r="AU25" s="625"/>
      <c r="AV25" s="625"/>
      <c r="AW25" s="625"/>
      <c r="AX25" s="625"/>
      <c r="AY25" s="625"/>
      <c r="AZ25" s="625"/>
      <c r="BA25" s="625"/>
      <c r="BB25" s="625"/>
      <c r="BC25" s="625"/>
      <c r="BD25" s="625"/>
      <c r="BE25" s="625"/>
      <c r="BF25" s="625"/>
      <c r="BG25" s="625"/>
      <c r="BH25" s="625"/>
      <c r="BI25" s="625"/>
      <c r="BJ25" s="625"/>
      <c r="BK25" s="625"/>
      <c r="BL25" s="625"/>
      <c r="BM25" s="625"/>
      <c r="BN25" s="625"/>
      <c r="BO25" s="625"/>
      <c r="BP25" s="625"/>
      <c r="BQ25" s="625"/>
      <c r="BR25" s="625"/>
      <c r="BS25" s="625"/>
      <c r="BT25" s="625"/>
      <c r="BU25" s="625"/>
      <c r="BV25" s="626"/>
      <c r="BW25" s="626"/>
      <c r="BX25" s="626"/>
      <c r="BY25" s="626"/>
      <c r="BZ25" s="626"/>
      <c r="CA25" s="626"/>
      <c r="CB25" s="626"/>
      <c r="CC25" s="626"/>
      <c r="CD25" s="626"/>
      <c r="CE25" s="626"/>
      <c r="CF25" s="1850"/>
    </row>
    <row customHeight="1" ht="24.75" hidden="1">
      <c r="A26" s="1806"/>
      <c r="B26" s="1160"/>
      <c r="C26" s="412"/>
      <c r="D26" s="2579"/>
      <c r="E26" s="2376" t="s">
        <v>690</v>
      </c>
      <c r="F26" s="2376"/>
      <c r="G26" s="2376"/>
      <c r="H26" s="2376"/>
      <c r="I26" s="2376"/>
      <c r="J26" s="2376"/>
      <c r="K26" s="2376"/>
      <c r="L26" s="2376"/>
      <c r="M26" s="2376"/>
      <c r="N26" s="2376"/>
      <c r="O26" s="2376"/>
      <c r="P26" s="2376"/>
      <c r="Q26" s="558">
        <f>SUMIF(T27:T28,"i",Q27:Q28)</f>
        <v>0</v>
      </c>
      <c r="R26" s="1017"/>
      <c r="S26" s="1798" t="s">
        <v>691</v>
      </c>
      <c r="T26" s="717" t="s">
        <v>692</v>
      </c>
      <c r="U26" s="2374">
        <v>1</v>
      </c>
      <c r="V26" s="2374" t="s">
        <v>655</v>
      </c>
      <c r="W26" s="1160"/>
      <c r="X26" s="1160"/>
      <c r="Y26" s="1160"/>
      <c r="Z26" s="1160"/>
      <c r="AA26" s="1636"/>
      <c r="AB26" s="1160"/>
      <c r="AC26" s="2375"/>
      <c r="AD26" s="629"/>
      <c r="AE26" s="1160"/>
      <c r="AF26" s="1160"/>
      <c r="AG26" s="1636"/>
      <c r="AH26" s="1636"/>
      <c r="AI26" s="1636"/>
      <c r="AJ26" s="1636"/>
      <c r="AK26" s="1636"/>
      <c r="AL26" s="1636"/>
      <c r="AM26" s="1636"/>
      <c r="AN26" s="1636"/>
      <c r="AO26" s="1636"/>
      <c r="AP26" s="1636"/>
      <c r="AQ26" s="1636"/>
      <c r="AR26" s="1636"/>
      <c r="AS26" s="1636"/>
      <c r="AT26" s="1636"/>
      <c r="AU26" s="1636"/>
      <c r="AV26" s="1636"/>
      <c r="AW26" s="1636"/>
      <c r="AX26" s="1636"/>
      <c r="AY26" s="1636"/>
      <c r="AZ26" s="1636"/>
      <c r="BA26" s="1636"/>
      <c r="BB26" s="1636"/>
      <c r="BC26" s="1636"/>
      <c r="BD26" s="1636"/>
      <c r="BE26" s="1636"/>
      <c r="BF26" s="1636"/>
      <c r="BG26" s="1636"/>
      <c r="BH26" s="1636"/>
      <c r="BI26" s="1636"/>
      <c r="BJ26" s="1636"/>
      <c r="BK26" s="1636"/>
      <c r="BL26" s="1636"/>
      <c r="BM26" s="1636"/>
      <c r="BN26" s="1636"/>
      <c r="BO26" s="1636"/>
      <c r="BP26" s="1636"/>
      <c r="BQ26" s="1636"/>
      <c r="BR26" s="1636"/>
      <c r="BS26" s="1636"/>
      <c r="BT26" s="1636"/>
      <c r="BU26" s="1636"/>
      <c r="BV26" s="1160"/>
      <c r="BW26" s="1160"/>
      <c r="BX26" s="1160"/>
      <c r="BY26" s="1160"/>
      <c r="BZ26" s="1160"/>
      <c r="CA26" s="1160"/>
      <c r="CB26" s="1160"/>
      <c r="CC26" s="1160"/>
      <c r="CD26" s="1160"/>
      <c r="CE26" s="1160"/>
      <c r="CF26" s="1850"/>
    </row>
    <row customHeight="1" ht="11.25" hidden="1">
      <c r="A27" s="1793"/>
      <c r="B27" s="1636"/>
      <c r="C27" s="1636"/>
      <c r="D27" s="2579"/>
      <c r="E27" s="635"/>
      <c r="F27" s="635">
        <v>0</v>
      </c>
      <c r="G27" s="635"/>
      <c r="H27" s="635"/>
      <c r="I27" s="635"/>
      <c r="J27" s="635"/>
      <c r="K27" s="635"/>
      <c r="L27" s="635"/>
      <c r="M27" s="635"/>
      <c r="N27" s="635"/>
      <c r="O27" s="635"/>
      <c r="P27" s="635"/>
      <c r="Q27" s="635"/>
      <c r="R27" s="635"/>
      <c r="S27" s="636"/>
      <c r="T27" s="718"/>
      <c r="U27" s="2374"/>
      <c r="V27" s="2374"/>
      <c r="W27" s="1636"/>
      <c r="X27" s="1636"/>
      <c r="Y27" s="1636"/>
      <c r="Z27" s="1636"/>
      <c r="AA27" s="1636"/>
      <c r="AB27" s="1160"/>
      <c r="AC27" s="2375"/>
      <c r="AD27" s="629"/>
      <c r="AE27" s="1160"/>
      <c r="AF27" s="1160"/>
      <c r="AG27" s="1636"/>
      <c r="AH27" s="1636"/>
      <c r="AI27" s="1636"/>
      <c r="AJ27" s="1636"/>
      <c r="AK27" s="1636"/>
      <c r="AL27" s="1636"/>
      <c r="AM27" s="1636"/>
      <c r="AN27" s="1636"/>
      <c r="AO27" s="1636"/>
      <c r="AP27" s="1636"/>
      <c r="AQ27" s="1636"/>
      <c r="AR27" s="1636"/>
      <c r="AS27" s="1636"/>
      <c r="AT27" s="1636"/>
      <c r="AU27" s="1636"/>
      <c r="AV27" s="1636"/>
      <c r="AW27" s="1636"/>
      <c r="AX27" s="1636"/>
      <c r="AY27" s="1636"/>
      <c r="AZ27" s="1636"/>
      <c r="BA27" s="1636"/>
      <c r="BB27" s="1636"/>
      <c r="BC27" s="1636"/>
      <c r="BD27" s="1636"/>
      <c r="BE27" s="1636"/>
      <c r="BF27" s="1636"/>
      <c r="BG27" s="1636"/>
      <c r="BH27" s="1636"/>
      <c r="BI27" s="1636"/>
      <c r="BJ27" s="1636"/>
      <c r="BK27" s="1636"/>
      <c r="BL27" s="1636"/>
      <c r="BM27" s="1636"/>
      <c r="BN27" s="1636"/>
      <c r="BO27" s="1636"/>
      <c r="BP27" s="1636"/>
      <c r="BQ27" s="1636"/>
      <c r="BR27" s="1636"/>
      <c r="BS27" s="1636"/>
      <c r="BT27" s="1636"/>
      <c r="BU27" s="1636"/>
      <c r="BV27" s="1636"/>
      <c r="BW27" s="1636"/>
      <c r="BX27" s="1636"/>
      <c r="BY27" s="1636"/>
      <c r="BZ27" s="1636"/>
      <c r="CA27" s="1636"/>
      <c r="CB27" s="1636"/>
      <c r="CC27" s="1636"/>
      <c r="CD27" s="1636"/>
      <c r="CE27" s="1636"/>
      <c r="CF27" s="1850"/>
    </row>
    <row customHeight="1" ht="11.25" hidden="1">
      <c r="A28" s="1806"/>
      <c r="B28" s="1160"/>
      <c r="C28" s="412"/>
      <c r="D28" s="2579"/>
      <c r="E28" s="649" t="s">
        <v>22</v>
      </c>
      <c r="F28" s="1168" t="s">
        <v>22</v>
      </c>
      <c r="G28" s="1168" t="s">
        <v>695</v>
      </c>
      <c r="H28" s="651" t="s">
        <v>22</v>
      </c>
      <c r="I28" s="651"/>
      <c r="J28" s="651"/>
      <c r="K28" s="651"/>
      <c r="L28" s="651"/>
      <c r="M28" s="651"/>
      <c r="N28" s="651"/>
      <c r="O28" s="651"/>
      <c r="P28" s="651"/>
      <c r="Q28" s="651"/>
      <c r="R28" s="652"/>
      <c r="S28" s="653"/>
      <c r="T28" s="718"/>
      <c r="U28" s="2374"/>
      <c r="V28" s="2374"/>
      <c r="W28" s="1160"/>
      <c r="X28" s="1160"/>
      <c r="Y28" s="1160"/>
      <c r="Z28" s="1160"/>
      <c r="AA28" s="1636"/>
      <c r="AB28" s="1160"/>
      <c r="AC28" s="2375"/>
      <c r="AD28" s="629"/>
      <c r="AE28" s="1160"/>
      <c r="AF28" s="1160"/>
      <c r="AG28" s="1636"/>
      <c r="AH28" s="1636"/>
      <c r="AI28" s="1636"/>
      <c r="AJ28" s="1636"/>
      <c r="AK28" s="1636"/>
      <c r="AL28" s="1636"/>
      <c r="AM28" s="1636"/>
      <c r="AN28" s="1636"/>
      <c r="AO28" s="1636"/>
      <c r="AP28" s="1636"/>
      <c r="AQ28" s="1636"/>
      <c r="AR28" s="1636"/>
      <c r="AS28" s="1636"/>
      <c r="AT28" s="1636"/>
      <c r="AU28" s="1636"/>
      <c r="AV28" s="1636"/>
      <c r="AW28" s="1636"/>
      <c r="AX28" s="1636"/>
      <c r="AY28" s="1636"/>
      <c r="AZ28" s="1636"/>
      <c r="BA28" s="1636"/>
      <c r="BB28" s="1636"/>
      <c r="BC28" s="1636"/>
      <c r="BD28" s="1636"/>
      <c r="BE28" s="1636"/>
      <c r="BF28" s="1636"/>
      <c r="BG28" s="1636"/>
      <c r="BH28" s="1636"/>
      <c r="BI28" s="1636"/>
      <c r="BJ28" s="1636"/>
      <c r="BK28" s="1636"/>
      <c r="BL28" s="1636"/>
      <c r="BM28" s="1636"/>
      <c r="BN28" s="1636"/>
      <c r="BO28" s="1636"/>
      <c r="BP28" s="1636"/>
      <c r="BQ28" s="1636"/>
      <c r="BR28" s="1636"/>
      <c r="BS28" s="1636"/>
      <c r="BT28" s="1636"/>
      <c r="BU28" s="1636"/>
      <c r="BV28" s="1160"/>
      <c r="BW28" s="1160"/>
      <c r="BX28" s="1160"/>
      <c r="BY28" s="1160"/>
      <c r="BZ28" s="1160"/>
      <c r="CA28" s="1160"/>
      <c r="CB28" s="1160"/>
      <c r="CC28" s="1160"/>
      <c r="CD28" s="1160"/>
      <c r="CE28" s="1160"/>
      <c r="CF28" s="1850"/>
    </row>
    <row customHeight="1" ht="5.25" hidden="1">
      <c r="A29" s="1793"/>
      <c r="B29" s="1636"/>
      <c r="C29" s="1636"/>
      <c r="D29" s="2579"/>
      <c r="E29" s="1039"/>
      <c r="F29" s="1039"/>
      <c r="G29" s="1039"/>
      <c r="H29" s="1039"/>
      <c r="I29" s="1039"/>
      <c r="J29" s="1039"/>
      <c r="K29" s="1039"/>
      <c r="L29" s="1039"/>
      <c r="M29" s="1039"/>
      <c r="N29" s="1039"/>
      <c r="O29" s="1039"/>
      <c r="P29" s="1039"/>
      <c r="Q29" s="1040"/>
      <c r="R29" s="1041"/>
      <c r="S29" s="1042"/>
      <c r="T29" s="717" t="s">
        <v>692</v>
      </c>
      <c r="U29" s="2374">
        <v>1</v>
      </c>
      <c r="V29" s="2374" t="s">
        <v>655</v>
      </c>
      <c r="W29" s="1636"/>
      <c r="X29" s="1636"/>
      <c r="Y29" s="1636"/>
      <c r="Z29" s="1636"/>
      <c r="AA29" s="1636"/>
      <c r="AB29" s="1636"/>
      <c r="AC29" s="1037"/>
      <c r="AD29" s="1038"/>
      <c r="AE29" s="1636"/>
      <c r="AF29" s="1636"/>
      <c r="AG29" s="1636"/>
      <c r="AH29" s="1636"/>
      <c r="AI29" s="1636"/>
      <c r="AJ29" s="1636"/>
      <c r="AK29" s="1636"/>
      <c r="AL29" s="1636"/>
      <c r="AM29" s="1636"/>
      <c r="AN29" s="1636"/>
      <c r="AO29" s="1636"/>
      <c r="AP29" s="1636"/>
      <c r="AQ29" s="1636"/>
      <c r="AR29" s="1636"/>
      <c r="AS29" s="1636"/>
      <c r="AT29" s="1636"/>
      <c r="AU29" s="1636"/>
      <c r="AV29" s="1636"/>
      <c r="AW29" s="1636"/>
      <c r="AX29" s="1636"/>
      <c r="AY29" s="1636"/>
      <c r="AZ29" s="1636"/>
      <c r="BA29" s="1636"/>
      <c r="BB29" s="1636"/>
      <c r="BC29" s="1636"/>
      <c r="BD29" s="1636"/>
      <c r="BE29" s="1636"/>
      <c r="BF29" s="1636"/>
      <c r="BG29" s="1636"/>
      <c r="BH29" s="1636"/>
      <c r="BI29" s="1636"/>
      <c r="BJ29" s="1636"/>
      <c r="BK29" s="1636"/>
      <c r="BL29" s="1636"/>
      <c r="BM29" s="1636"/>
      <c r="BN29" s="1636"/>
      <c r="BO29" s="1636"/>
      <c r="BP29" s="1636"/>
      <c r="BQ29" s="1636"/>
      <c r="BR29" s="1636"/>
      <c r="BS29" s="1636"/>
      <c r="BT29" s="1636"/>
      <c r="BU29" s="1636"/>
      <c r="BV29" s="1636"/>
      <c r="BW29" s="1636"/>
      <c r="BX29" s="1636"/>
      <c r="BY29" s="1636"/>
      <c r="BZ29" s="1636"/>
      <c r="CA29" s="1636"/>
      <c r="CB29" s="1636"/>
      <c r="CC29" s="1636"/>
      <c r="CD29" s="1636"/>
      <c r="CE29" s="1636"/>
      <c r="CF29" s="1316"/>
    </row>
    <row customHeight="1" ht="5.25" hidden="1">
      <c r="A30" s="1793"/>
      <c r="B30" s="1636"/>
      <c r="C30" s="1636"/>
      <c r="D30" s="2579"/>
      <c r="E30" s="635"/>
      <c r="F30" s="635"/>
      <c r="G30" s="635"/>
      <c r="H30" s="635"/>
      <c r="I30" s="635"/>
      <c r="J30" s="635"/>
      <c r="K30" s="635"/>
      <c r="L30" s="635"/>
      <c r="M30" s="635"/>
      <c r="N30" s="635"/>
      <c r="O30" s="635"/>
      <c r="P30" s="635"/>
      <c r="Q30" s="635"/>
      <c r="R30" s="635"/>
      <c r="S30" s="636"/>
      <c r="T30" s="718"/>
      <c r="U30" s="2374"/>
      <c r="V30" s="2374"/>
      <c r="W30" s="1636"/>
      <c r="X30" s="1636"/>
      <c r="Y30" s="1636"/>
      <c r="Z30" s="1636"/>
      <c r="AA30" s="1636"/>
      <c r="AB30" s="1636"/>
      <c r="AC30" s="1037"/>
      <c r="AD30" s="1038"/>
      <c r="AE30" s="1636"/>
      <c r="AF30" s="1636"/>
      <c r="AG30" s="1636"/>
      <c r="AH30" s="1636"/>
      <c r="AI30" s="1636"/>
      <c r="AJ30" s="1636"/>
      <c r="AK30" s="1636"/>
      <c r="AL30" s="1636"/>
      <c r="AM30" s="1636"/>
      <c r="AN30" s="1636"/>
      <c r="AO30" s="1636"/>
      <c r="AP30" s="1636"/>
      <c r="AQ30" s="1636"/>
      <c r="AR30" s="1636"/>
      <c r="AS30" s="1636"/>
      <c r="AT30" s="1636"/>
      <c r="AU30" s="1636"/>
      <c r="AV30" s="1636"/>
      <c r="AW30" s="1636"/>
      <c r="AX30" s="1636"/>
      <c r="AY30" s="1636"/>
      <c r="AZ30" s="1636"/>
      <c r="BA30" s="1636"/>
      <c r="BB30" s="1636"/>
      <c r="BC30" s="1636"/>
      <c r="BD30" s="1636"/>
      <c r="BE30" s="1636"/>
      <c r="BF30" s="1636"/>
      <c r="BG30" s="1636"/>
      <c r="BH30" s="1636"/>
      <c r="BI30" s="1636"/>
      <c r="BJ30" s="1636"/>
      <c r="BK30" s="1636"/>
      <c r="BL30" s="1636"/>
      <c r="BM30" s="1636"/>
      <c r="BN30" s="1636"/>
      <c r="BO30" s="1636"/>
      <c r="BP30" s="1636"/>
      <c r="BQ30" s="1636"/>
      <c r="BR30" s="1636"/>
      <c r="BS30" s="1636"/>
      <c r="BT30" s="1636"/>
      <c r="BU30" s="1636"/>
      <c r="BV30" s="1636"/>
      <c r="BW30" s="1636"/>
      <c r="BX30" s="1636"/>
      <c r="BY30" s="1636"/>
      <c r="BZ30" s="1636"/>
      <c r="CA30" s="1636"/>
      <c r="CB30" s="1636"/>
      <c r="CC30" s="1636"/>
      <c r="CD30" s="1636"/>
      <c r="CE30" s="1636"/>
      <c r="CF30" s="1316"/>
    </row>
    <row customHeight="1" ht="5.25" hidden="1">
      <c r="A31" s="1793"/>
      <c r="B31" s="1636"/>
      <c r="C31" s="1636"/>
      <c r="D31" s="2580"/>
      <c r="E31" s="1043"/>
      <c r="F31" s="1044"/>
      <c r="G31" s="1044"/>
      <c r="H31" s="1045"/>
      <c r="I31" s="1045"/>
      <c r="J31" s="1045"/>
      <c r="K31" s="1045"/>
      <c r="L31" s="1045"/>
      <c r="M31" s="1045"/>
      <c r="N31" s="1045"/>
      <c r="O31" s="1045"/>
      <c r="P31" s="1045"/>
      <c r="Q31" s="1045"/>
      <c r="R31" s="946"/>
      <c r="S31" s="1046"/>
      <c r="T31" s="718"/>
      <c r="U31" s="2374"/>
      <c r="V31" s="2374"/>
      <c r="W31" s="1636"/>
      <c r="X31" s="1636"/>
      <c r="Y31" s="1636"/>
      <c r="Z31" s="1636"/>
      <c r="AA31" s="1636"/>
      <c r="AB31" s="1636"/>
      <c r="AC31" s="1037"/>
      <c r="AD31" s="1038"/>
      <c r="AE31" s="1636"/>
      <c r="AF31" s="1636"/>
      <c r="AG31" s="1636"/>
      <c r="AH31" s="1636"/>
      <c r="AI31" s="1636"/>
      <c r="AJ31" s="1636"/>
      <c r="AK31" s="1636"/>
      <c r="AL31" s="1636"/>
      <c r="AM31" s="1636"/>
      <c r="AN31" s="1636"/>
      <c r="AO31" s="1636"/>
      <c r="AP31" s="1636"/>
      <c r="AQ31" s="1636"/>
      <c r="AR31" s="1636"/>
      <c r="AS31" s="1636"/>
      <c r="AT31" s="1636"/>
      <c r="AU31" s="1636"/>
      <c r="AV31" s="1636"/>
      <c r="AW31" s="1636"/>
      <c r="AX31" s="1636"/>
      <c r="AY31" s="1636"/>
      <c r="AZ31" s="1636"/>
      <c r="BA31" s="1636"/>
      <c r="BB31" s="1636"/>
      <c r="BC31" s="1636"/>
      <c r="BD31" s="1636"/>
      <c r="BE31" s="1636"/>
      <c r="BF31" s="1636"/>
      <c r="BG31" s="1636"/>
      <c r="BH31" s="1636"/>
      <c r="BI31" s="1636"/>
      <c r="BJ31" s="1636"/>
      <c r="BK31" s="1636"/>
      <c r="BL31" s="1636"/>
      <c r="BM31" s="1636"/>
      <c r="BN31" s="1636"/>
      <c r="BO31" s="1636"/>
      <c r="BP31" s="1636"/>
      <c r="BQ31" s="1636"/>
      <c r="BR31" s="1636"/>
      <c r="BS31" s="1636"/>
      <c r="BT31" s="1636"/>
      <c r="BU31" s="1636"/>
      <c r="BV31" s="1636"/>
      <c r="BW31" s="1636"/>
      <c r="BX31" s="1636"/>
      <c r="BY31" s="1636"/>
      <c r="BZ31" s="1636"/>
      <c r="CA31" s="1636"/>
      <c r="CB31" s="1636"/>
      <c r="CC31" s="1636"/>
      <c r="CD31" s="1636"/>
      <c r="CE31" s="1636"/>
      <c r="CF31" s="1316"/>
    </row>
    <row customHeight="1" ht="15" hidden="1">
      <c r="A32" s="623" t="s">
        <v>174</v>
      </c>
      <c r="B32" s="624"/>
      <c r="C32" s="624" t="s">
        <v>22</v>
      </c>
      <c r="D32" s="2578" t="s">
        <v>696</v>
      </c>
      <c r="E32" s="2377" t="s">
        <v>157</v>
      </c>
      <c r="F32" s="2378"/>
      <c r="G32" s="2379"/>
      <c r="H32" s="2383" t="str">
        <f>IF(A32="","",INDEX(DIFFERENTIATION_UNMERGE_VD,MATCH(A32,DIFFERENTIATION_ID_DIFF,0)))</f>
        <v>Подключение (технологическое присоединение) к системе теплоснабжения</v>
      </c>
      <c r="I32" s="2383"/>
      <c r="J32" s="2383"/>
      <c r="K32" s="2383"/>
      <c r="L32" s="2383"/>
      <c r="M32" s="2383"/>
      <c r="N32" s="2383"/>
      <c r="O32" s="2383"/>
      <c r="P32" s="2383"/>
      <c r="Q32" s="2383"/>
      <c r="R32" s="2383"/>
      <c r="S32" s="719"/>
      <c r="T32" s="716"/>
      <c r="U32" s="625"/>
      <c r="V32" s="625"/>
      <c r="W32" s="626"/>
      <c r="X32" s="626"/>
      <c r="Y32" s="626"/>
      <c r="Z32" s="626"/>
      <c r="AA32" s="627"/>
      <c r="AB32" s="628"/>
      <c r="AC32" s="2375"/>
      <c r="AD32" s="629"/>
      <c r="AE32" s="630" t="s">
        <v>22</v>
      </c>
      <c r="AF32" s="630"/>
      <c r="AG32" s="631" t="s">
        <v>689</v>
      </c>
      <c r="AH32" s="632">
        <v>3</v>
      </c>
      <c r="AI32" s="625"/>
      <c r="AJ32" s="625"/>
      <c r="AK32" s="625"/>
      <c r="AL32" s="625"/>
      <c r="AM32" s="625"/>
      <c r="AN32" s="625"/>
      <c r="AO32" s="625"/>
      <c r="AP32" s="625"/>
      <c r="AQ32" s="625"/>
      <c r="AR32" s="625"/>
      <c r="AS32" s="625"/>
      <c r="AT32" s="625"/>
      <c r="AU32" s="625"/>
      <c r="AV32" s="625"/>
      <c r="AW32" s="625"/>
      <c r="AX32" s="625"/>
      <c r="AY32" s="625"/>
      <c r="AZ32" s="625"/>
      <c r="BA32" s="625"/>
      <c r="BB32" s="625"/>
      <c r="BC32" s="625"/>
      <c r="BD32" s="625"/>
      <c r="BE32" s="625"/>
      <c r="BF32" s="625"/>
      <c r="BG32" s="625"/>
      <c r="BH32" s="625"/>
      <c r="BI32" s="625"/>
      <c r="BJ32" s="625"/>
      <c r="BK32" s="625"/>
      <c r="BL32" s="625"/>
      <c r="BM32" s="625"/>
      <c r="BN32" s="625"/>
      <c r="BO32" s="625"/>
      <c r="BP32" s="625"/>
      <c r="BQ32" s="625"/>
      <c r="BR32" s="625"/>
      <c r="BS32" s="625"/>
      <c r="BT32" s="625"/>
      <c r="BU32" s="625"/>
      <c r="BV32" s="626"/>
      <c r="BW32" s="626"/>
      <c r="BX32" s="626"/>
      <c r="BY32" s="626"/>
      <c r="BZ32" s="626"/>
      <c r="CA32" s="626"/>
      <c r="CB32" s="626"/>
      <c r="CC32" s="626"/>
      <c r="CD32" s="626"/>
      <c r="CE32" s="626"/>
      <c r="CF32" s="1850"/>
    </row>
    <row customHeight="1" ht="15" hidden="1">
      <c r="A33" s="623"/>
      <c r="B33" s="624"/>
      <c r="C33" s="624"/>
      <c r="D33" s="2579"/>
      <c r="E33" s="2377" t="s">
        <v>644</v>
      </c>
      <c r="F33" s="2378"/>
      <c r="G33" s="2379"/>
      <c r="H33" s="2383" t="str">
        <f>IF(A32="","",INDEX(DIFFERENTIATION_UNMERGE_AREA,MATCH(A32,DIFFERENTIATION_ID_DIFF,0)))</f>
        <v>Территория 2</v>
      </c>
      <c r="I33" s="2383"/>
      <c r="J33" s="2383"/>
      <c r="K33" s="2383"/>
      <c r="L33" s="2383"/>
      <c r="M33" s="2383"/>
      <c r="N33" s="2383"/>
      <c r="O33" s="2383"/>
      <c r="P33" s="2383"/>
      <c r="Q33" s="2383"/>
      <c r="R33" s="2383"/>
      <c r="S33" s="719"/>
      <c r="T33" s="716"/>
      <c r="U33" s="625"/>
      <c r="V33" s="625"/>
      <c r="W33" s="626"/>
      <c r="X33" s="626"/>
      <c r="Y33" s="626"/>
      <c r="Z33" s="626"/>
      <c r="AA33" s="627"/>
      <c r="AB33" s="628"/>
      <c r="AC33" s="2375"/>
      <c r="AD33" s="629"/>
      <c r="AE33" s="630"/>
      <c r="AF33" s="630"/>
      <c r="AG33" s="631"/>
      <c r="AH33" s="632"/>
      <c r="AI33" s="625"/>
      <c r="AJ33" s="625"/>
      <c r="AK33" s="625"/>
      <c r="AL33" s="625"/>
      <c r="AM33" s="625"/>
      <c r="AN33" s="625"/>
      <c r="AO33" s="625"/>
      <c r="AP33" s="625"/>
      <c r="AQ33" s="625"/>
      <c r="AR33" s="625"/>
      <c r="AS33" s="625"/>
      <c r="AT33" s="625"/>
      <c r="AU33" s="625"/>
      <c r="AV33" s="625"/>
      <c r="AW33" s="625"/>
      <c r="AX33" s="625"/>
      <c r="AY33" s="625"/>
      <c r="AZ33" s="625"/>
      <c r="BA33" s="625"/>
      <c r="BB33" s="625"/>
      <c r="BC33" s="625"/>
      <c r="BD33" s="625"/>
      <c r="BE33" s="625"/>
      <c r="BF33" s="625"/>
      <c r="BG33" s="625"/>
      <c r="BH33" s="625"/>
      <c r="BI33" s="625"/>
      <c r="BJ33" s="625"/>
      <c r="BK33" s="625"/>
      <c r="BL33" s="625"/>
      <c r="BM33" s="625"/>
      <c r="BN33" s="625"/>
      <c r="BO33" s="625"/>
      <c r="BP33" s="625"/>
      <c r="BQ33" s="625"/>
      <c r="BR33" s="625"/>
      <c r="BS33" s="625"/>
      <c r="BT33" s="625"/>
      <c r="BU33" s="625"/>
      <c r="BV33" s="626"/>
      <c r="BW33" s="626"/>
      <c r="BX33" s="626"/>
      <c r="BY33" s="626"/>
      <c r="BZ33" s="626"/>
      <c r="CA33" s="626"/>
      <c r="CB33" s="626"/>
      <c r="CC33" s="626"/>
      <c r="CD33" s="626"/>
      <c r="CE33" s="626"/>
      <c r="CF33" s="1850"/>
    </row>
    <row customHeight="1" ht="15" hidden="1">
      <c r="A34" s="623"/>
      <c r="B34" s="624"/>
      <c r="C34" s="624"/>
      <c r="D34" s="2579"/>
      <c r="E34" s="2377" t="s">
        <v>645</v>
      </c>
      <c r="F34" s="2378"/>
      <c r="G34" s="2379"/>
      <c r="H34" s="2383" t="str">
        <f>IF(A32="","",INDEX(DIFFERENTIATION_UNMERGE_SYSTEM,MATCH(A32,DIFFERENTIATION_ID_DIFF,0)))</f>
        <v>Котельная "Южная", г. Теберда</v>
      </c>
      <c r="I34" s="2383"/>
      <c r="J34" s="2383"/>
      <c r="K34" s="2383"/>
      <c r="L34" s="2383"/>
      <c r="M34" s="2383"/>
      <c r="N34" s="2383"/>
      <c r="O34" s="2383"/>
      <c r="P34" s="2383"/>
      <c r="Q34" s="2383"/>
      <c r="R34" s="2383"/>
      <c r="S34" s="719"/>
      <c r="T34" s="716"/>
      <c r="U34" s="625"/>
      <c r="V34" s="625"/>
      <c r="W34" s="626"/>
      <c r="X34" s="626"/>
      <c r="Y34" s="626"/>
      <c r="Z34" s="626"/>
      <c r="AA34" s="627"/>
      <c r="AB34" s="628"/>
      <c r="AC34" s="2375"/>
      <c r="AD34" s="629"/>
      <c r="AE34" s="630"/>
      <c r="AF34" s="630"/>
      <c r="AG34" s="631"/>
      <c r="AH34" s="632"/>
      <c r="AI34" s="625"/>
      <c r="AJ34" s="625"/>
      <c r="AK34" s="625"/>
      <c r="AL34" s="625"/>
      <c r="AM34" s="625"/>
      <c r="AN34" s="625"/>
      <c r="AO34" s="625"/>
      <c r="AP34" s="625"/>
      <c r="AQ34" s="625"/>
      <c r="AR34" s="625"/>
      <c r="AS34" s="625"/>
      <c r="AT34" s="625"/>
      <c r="AU34" s="625"/>
      <c r="AV34" s="625"/>
      <c r="AW34" s="625"/>
      <c r="AX34" s="625"/>
      <c r="AY34" s="625"/>
      <c r="AZ34" s="625"/>
      <c r="BA34" s="625"/>
      <c r="BB34" s="625"/>
      <c r="BC34" s="625"/>
      <c r="BD34" s="625"/>
      <c r="BE34" s="625"/>
      <c r="BF34" s="625"/>
      <c r="BG34" s="625"/>
      <c r="BH34" s="625"/>
      <c r="BI34" s="625"/>
      <c r="BJ34" s="625"/>
      <c r="BK34" s="625"/>
      <c r="BL34" s="625"/>
      <c r="BM34" s="625"/>
      <c r="BN34" s="625"/>
      <c r="BO34" s="625"/>
      <c r="BP34" s="625"/>
      <c r="BQ34" s="625"/>
      <c r="BR34" s="625"/>
      <c r="BS34" s="625"/>
      <c r="BT34" s="625"/>
      <c r="BU34" s="625"/>
      <c r="BV34" s="626"/>
      <c r="BW34" s="626"/>
      <c r="BX34" s="626"/>
      <c r="BY34" s="626"/>
      <c r="BZ34" s="626"/>
      <c r="CA34" s="626"/>
      <c r="CB34" s="626"/>
      <c r="CC34" s="626"/>
      <c r="CD34" s="626"/>
      <c r="CE34" s="626"/>
      <c r="CF34" s="1850"/>
    </row>
    <row customHeight="1" ht="24.75" hidden="1">
      <c r="A35" s="1806"/>
      <c r="B35" s="1160"/>
      <c r="C35" s="412"/>
      <c r="D35" s="2579"/>
      <c r="E35" s="2376" t="s">
        <v>690</v>
      </c>
      <c r="F35" s="2376"/>
      <c r="G35" s="2376"/>
      <c r="H35" s="2376"/>
      <c r="I35" s="2376"/>
      <c r="J35" s="2376"/>
      <c r="K35" s="2376"/>
      <c r="L35" s="2376"/>
      <c r="M35" s="2376"/>
      <c r="N35" s="2376"/>
      <c r="O35" s="2376"/>
      <c r="P35" s="2376"/>
      <c r="Q35" s="558">
        <f>SUMIF(T36:T37,"i",Q36:Q37)</f>
        <v>0</v>
      </c>
      <c r="R35" s="1017"/>
      <c r="S35" s="1798" t="s">
        <v>691</v>
      </c>
      <c r="T35" s="717" t="s">
        <v>692</v>
      </c>
      <c r="U35" s="2374">
        <v>1</v>
      </c>
      <c r="V35" s="2374" t="s">
        <v>655</v>
      </c>
      <c r="W35" s="1160"/>
      <c r="X35" s="1160"/>
      <c r="Y35" s="1160"/>
      <c r="Z35" s="1160"/>
      <c r="AA35" s="1636"/>
      <c r="AB35" s="1160"/>
      <c r="AC35" s="2375"/>
      <c r="AD35" s="629"/>
      <c r="AE35" s="1160"/>
      <c r="AF35" s="1160"/>
      <c r="AG35" s="1636"/>
      <c r="AH35" s="1636"/>
      <c r="AI35" s="1636"/>
      <c r="AJ35" s="1636"/>
      <c r="AK35" s="1636"/>
      <c r="AL35" s="1636"/>
      <c r="AM35" s="1636"/>
      <c r="AN35" s="1636"/>
      <c r="AO35" s="1636"/>
      <c r="AP35" s="1636"/>
      <c r="AQ35" s="1636"/>
      <c r="AR35" s="1636"/>
      <c r="AS35" s="1636"/>
      <c r="AT35" s="1636"/>
      <c r="AU35" s="1636"/>
      <c r="AV35" s="1636"/>
      <c r="AW35" s="1636"/>
      <c r="AX35" s="1636"/>
      <c r="AY35" s="1636"/>
      <c r="AZ35" s="1636"/>
      <c r="BA35" s="1636"/>
      <c r="BB35" s="1636"/>
      <c r="BC35" s="1636"/>
      <c r="BD35" s="1636"/>
      <c r="BE35" s="1636"/>
      <c r="BF35" s="1636"/>
      <c r="BG35" s="1636"/>
      <c r="BH35" s="1636"/>
      <c r="BI35" s="1636"/>
      <c r="BJ35" s="1636"/>
      <c r="BK35" s="1636"/>
      <c r="BL35" s="1636"/>
      <c r="BM35" s="1636"/>
      <c r="BN35" s="1636"/>
      <c r="BO35" s="1636"/>
      <c r="BP35" s="1636"/>
      <c r="BQ35" s="1636"/>
      <c r="BR35" s="1636"/>
      <c r="BS35" s="1636"/>
      <c r="BT35" s="1636"/>
      <c r="BU35" s="1636"/>
      <c r="BV35" s="1160"/>
      <c r="BW35" s="1160"/>
      <c r="BX35" s="1160"/>
      <c r="BY35" s="1160"/>
      <c r="BZ35" s="1160"/>
      <c r="CA35" s="1160"/>
      <c r="CB35" s="1160"/>
      <c r="CC35" s="1160"/>
      <c r="CD35" s="1160"/>
      <c r="CE35" s="1160"/>
      <c r="CF35" s="1850"/>
    </row>
    <row customHeight="1" ht="11.25" hidden="1">
      <c r="A36" s="1793"/>
      <c r="B36" s="1636"/>
      <c r="C36" s="1636"/>
      <c r="D36" s="2579"/>
      <c r="E36" s="635"/>
      <c r="F36" s="635">
        <v>0</v>
      </c>
      <c r="G36" s="635"/>
      <c r="H36" s="635"/>
      <c r="I36" s="635"/>
      <c r="J36" s="635"/>
      <c r="K36" s="635"/>
      <c r="L36" s="635"/>
      <c r="M36" s="635"/>
      <c r="N36" s="635"/>
      <c r="O36" s="635"/>
      <c r="P36" s="635"/>
      <c r="Q36" s="635"/>
      <c r="R36" s="635"/>
      <c r="S36" s="636"/>
      <c r="T36" s="718"/>
      <c r="U36" s="2374"/>
      <c r="V36" s="2374"/>
      <c r="W36" s="1636"/>
      <c r="X36" s="1636"/>
      <c r="Y36" s="1636"/>
      <c r="Z36" s="1636"/>
      <c r="AA36" s="1636"/>
      <c r="AB36" s="1160"/>
      <c r="AC36" s="2375"/>
      <c r="AD36" s="629"/>
      <c r="AE36" s="1160"/>
      <c r="AF36" s="1160"/>
      <c r="AG36" s="1636"/>
      <c r="AH36" s="1636"/>
      <c r="AI36" s="1636"/>
      <c r="AJ36" s="1636"/>
      <c r="AK36" s="1636"/>
      <c r="AL36" s="1636"/>
      <c r="AM36" s="1636"/>
      <c r="AN36" s="1636"/>
      <c r="AO36" s="1636"/>
      <c r="AP36" s="1636"/>
      <c r="AQ36" s="1636"/>
      <c r="AR36" s="1636"/>
      <c r="AS36" s="1636"/>
      <c r="AT36" s="1636"/>
      <c r="AU36" s="1636"/>
      <c r="AV36" s="1636"/>
      <c r="AW36" s="1636"/>
      <c r="AX36" s="1636"/>
      <c r="AY36" s="1636"/>
      <c r="AZ36" s="1636"/>
      <c r="BA36" s="1636"/>
      <c r="BB36" s="1636"/>
      <c r="BC36" s="1636"/>
      <c r="BD36" s="1636"/>
      <c r="BE36" s="1636"/>
      <c r="BF36" s="1636"/>
      <c r="BG36" s="1636"/>
      <c r="BH36" s="1636"/>
      <c r="BI36" s="1636"/>
      <c r="BJ36" s="1636"/>
      <c r="BK36" s="1636"/>
      <c r="BL36" s="1636"/>
      <c r="BM36" s="1636"/>
      <c r="BN36" s="1636"/>
      <c r="BO36" s="1636"/>
      <c r="BP36" s="1636"/>
      <c r="BQ36" s="1636"/>
      <c r="BR36" s="1636"/>
      <c r="BS36" s="1636"/>
      <c r="BT36" s="1636"/>
      <c r="BU36" s="1636"/>
      <c r="BV36" s="1636"/>
      <c r="BW36" s="1636"/>
      <c r="BX36" s="1636"/>
      <c r="BY36" s="1636"/>
      <c r="BZ36" s="1636"/>
      <c r="CA36" s="1636"/>
      <c r="CB36" s="1636"/>
      <c r="CC36" s="1636"/>
      <c r="CD36" s="1636"/>
      <c r="CE36" s="1636"/>
      <c r="CF36" s="1850"/>
    </row>
    <row customHeight="1" ht="11.25" hidden="1">
      <c r="A37" s="1806"/>
      <c r="B37" s="1160"/>
      <c r="C37" s="412"/>
      <c r="D37" s="2579"/>
      <c r="E37" s="649" t="s">
        <v>22</v>
      </c>
      <c r="F37" s="1168" t="s">
        <v>22</v>
      </c>
      <c r="G37" s="1168" t="s">
        <v>695</v>
      </c>
      <c r="H37" s="651" t="s">
        <v>22</v>
      </c>
      <c r="I37" s="651"/>
      <c r="J37" s="651"/>
      <c r="K37" s="651"/>
      <c r="L37" s="651"/>
      <c r="M37" s="651"/>
      <c r="N37" s="651"/>
      <c r="O37" s="651"/>
      <c r="P37" s="651"/>
      <c r="Q37" s="651"/>
      <c r="R37" s="652"/>
      <c r="S37" s="653"/>
      <c r="T37" s="718"/>
      <c r="U37" s="2374"/>
      <c r="V37" s="2374"/>
      <c r="W37" s="1160"/>
      <c r="X37" s="1160"/>
      <c r="Y37" s="1160"/>
      <c r="Z37" s="1160"/>
      <c r="AA37" s="1636"/>
      <c r="AB37" s="1160"/>
      <c r="AC37" s="2375"/>
      <c r="AD37" s="629"/>
      <c r="AE37" s="1160"/>
      <c r="AF37" s="1160"/>
      <c r="AG37" s="1636"/>
      <c r="AH37" s="1636"/>
      <c r="AI37" s="1636"/>
      <c r="AJ37" s="1636"/>
      <c r="AK37" s="1636"/>
      <c r="AL37" s="1636"/>
      <c r="AM37" s="1636"/>
      <c r="AN37" s="1636"/>
      <c r="AO37" s="1636"/>
      <c r="AP37" s="1636"/>
      <c r="AQ37" s="1636"/>
      <c r="AR37" s="1636"/>
      <c r="AS37" s="1636"/>
      <c r="AT37" s="1636"/>
      <c r="AU37" s="1636"/>
      <c r="AV37" s="1636"/>
      <c r="AW37" s="1636"/>
      <c r="AX37" s="1636"/>
      <c r="AY37" s="1636"/>
      <c r="AZ37" s="1636"/>
      <c r="BA37" s="1636"/>
      <c r="BB37" s="1636"/>
      <c r="BC37" s="1636"/>
      <c r="BD37" s="1636"/>
      <c r="BE37" s="1636"/>
      <c r="BF37" s="1636"/>
      <c r="BG37" s="1636"/>
      <c r="BH37" s="1636"/>
      <c r="BI37" s="1636"/>
      <c r="BJ37" s="1636"/>
      <c r="BK37" s="1636"/>
      <c r="BL37" s="1636"/>
      <c r="BM37" s="1636"/>
      <c r="BN37" s="1636"/>
      <c r="BO37" s="1636"/>
      <c r="BP37" s="1636"/>
      <c r="BQ37" s="1636"/>
      <c r="BR37" s="1636"/>
      <c r="BS37" s="1636"/>
      <c r="BT37" s="1636"/>
      <c r="BU37" s="1636"/>
      <c r="BV37" s="1160"/>
      <c r="BW37" s="1160"/>
      <c r="BX37" s="1160"/>
      <c r="BY37" s="1160"/>
      <c r="BZ37" s="1160"/>
      <c r="CA37" s="1160"/>
      <c r="CB37" s="1160"/>
      <c r="CC37" s="1160"/>
      <c r="CD37" s="1160"/>
      <c r="CE37" s="1160"/>
      <c r="CF37" s="1850"/>
    </row>
    <row customHeight="1" ht="5.25" hidden="1">
      <c r="A38" s="1793"/>
      <c r="B38" s="1636"/>
      <c r="C38" s="1636"/>
      <c r="D38" s="2579"/>
      <c r="E38" s="1039"/>
      <c r="F38" s="1039"/>
      <c r="G38" s="1039"/>
      <c r="H38" s="1039"/>
      <c r="I38" s="1039"/>
      <c r="J38" s="1039"/>
      <c r="K38" s="1039"/>
      <c r="L38" s="1039"/>
      <c r="M38" s="1039"/>
      <c r="N38" s="1039"/>
      <c r="O38" s="1039"/>
      <c r="P38" s="1039"/>
      <c r="Q38" s="1040"/>
      <c r="R38" s="1041"/>
      <c r="S38" s="1042"/>
      <c r="T38" s="717" t="s">
        <v>692</v>
      </c>
      <c r="U38" s="2374">
        <v>1</v>
      </c>
      <c r="V38" s="2374" t="s">
        <v>655</v>
      </c>
      <c r="W38" s="1636"/>
      <c r="X38" s="1636"/>
      <c r="Y38" s="1636"/>
      <c r="Z38" s="1636"/>
      <c r="AA38" s="1636"/>
      <c r="AB38" s="1636"/>
      <c r="AC38" s="1037"/>
      <c r="AD38" s="1038"/>
      <c r="AE38" s="1636"/>
      <c r="AF38" s="1636"/>
      <c r="AG38" s="1636"/>
      <c r="AH38" s="1636"/>
      <c r="AI38" s="1636"/>
      <c r="AJ38" s="1636"/>
      <c r="AK38" s="1636"/>
      <c r="AL38" s="1636"/>
      <c r="AM38" s="1636"/>
      <c r="AN38" s="1636"/>
      <c r="AO38" s="1636"/>
      <c r="AP38" s="1636"/>
      <c r="AQ38" s="1636"/>
      <c r="AR38" s="1636"/>
      <c r="AS38" s="1636"/>
      <c r="AT38" s="1636"/>
      <c r="AU38" s="1636"/>
      <c r="AV38" s="1636"/>
      <c r="AW38" s="1636"/>
      <c r="AX38" s="1636"/>
      <c r="AY38" s="1636"/>
      <c r="AZ38" s="1636"/>
      <c r="BA38" s="1636"/>
      <c r="BB38" s="1636"/>
      <c r="BC38" s="1636"/>
      <c r="BD38" s="1636"/>
      <c r="BE38" s="1636"/>
      <c r="BF38" s="1636"/>
      <c r="BG38" s="1636"/>
      <c r="BH38" s="1636"/>
      <c r="BI38" s="1636"/>
      <c r="BJ38" s="1636"/>
      <c r="BK38" s="1636"/>
      <c r="BL38" s="1636"/>
      <c r="BM38" s="1636"/>
      <c r="BN38" s="1636"/>
      <c r="BO38" s="1636"/>
      <c r="BP38" s="1636"/>
      <c r="BQ38" s="1636"/>
      <c r="BR38" s="1636"/>
      <c r="BS38" s="1636"/>
      <c r="BT38" s="1636"/>
      <c r="BU38" s="1636"/>
      <c r="BV38" s="1636"/>
      <c r="BW38" s="1636"/>
      <c r="BX38" s="1636"/>
      <c r="BY38" s="1636"/>
      <c r="BZ38" s="1636"/>
      <c r="CA38" s="1636"/>
      <c r="CB38" s="1636"/>
      <c r="CC38" s="1636"/>
      <c r="CD38" s="1636"/>
      <c r="CE38" s="1636"/>
      <c r="CF38" s="1316"/>
    </row>
    <row customHeight="1" ht="5.25" hidden="1">
      <c r="A39" s="1793"/>
      <c r="B39" s="1636"/>
      <c r="C39" s="1636"/>
      <c r="D39" s="2579"/>
      <c r="E39" s="635"/>
      <c r="F39" s="635"/>
      <c r="G39" s="635"/>
      <c r="H39" s="635"/>
      <c r="I39" s="635"/>
      <c r="J39" s="635"/>
      <c r="K39" s="635"/>
      <c r="L39" s="635"/>
      <c r="M39" s="635"/>
      <c r="N39" s="635"/>
      <c r="O39" s="635"/>
      <c r="P39" s="635"/>
      <c r="Q39" s="635"/>
      <c r="R39" s="635"/>
      <c r="S39" s="636"/>
      <c r="T39" s="718"/>
      <c r="U39" s="2374"/>
      <c r="V39" s="2374"/>
      <c r="W39" s="1636"/>
      <c r="X39" s="1636"/>
      <c r="Y39" s="1636"/>
      <c r="Z39" s="1636"/>
      <c r="AA39" s="1636"/>
      <c r="AB39" s="1636"/>
      <c r="AC39" s="1037"/>
      <c r="AD39" s="1038"/>
      <c r="AE39" s="1636"/>
      <c r="AF39" s="1636"/>
      <c r="AG39" s="1636"/>
      <c r="AH39" s="1636"/>
      <c r="AI39" s="1636"/>
      <c r="AJ39" s="1636"/>
      <c r="AK39" s="1636"/>
      <c r="AL39" s="1636"/>
      <c r="AM39" s="1636"/>
      <c r="AN39" s="1636"/>
      <c r="AO39" s="1636"/>
      <c r="AP39" s="1636"/>
      <c r="AQ39" s="1636"/>
      <c r="AR39" s="1636"/>
      <c r="AS39" s="1636"/>
      <c r="AT39" s="1636"/>
      <c r="AU39" s="1636"/>
      <c r="AV39" s="1636"/>
      <c r="AW39" s="1636"/>
      <c r="AX39" s="1636"/>
      <c r="AY39" s="1636"/>
      <c r="AZ39" s="1636"/>
      <c r="BA39" s="1636"/>
      <c r="BB39" s="1636"/>
      <c r="BC39" s="1636"/>
      <c r="BD39" s="1636"/>
      <c r="BE39" s="1636"/>
      <c r="BF39" s="1636"/>
      <c r="BG39" s="1636"/>
      <c r="BH39" s="1636"/>
      <c r="BI39" s="1636"/>
      <c r="BJ39" s="1636"/>
      <c r="BK39" s="1636"/>
      <c r="BL39" s="1636"/>
      <c r="BM39" s="1636"/>
      <c r="BN39" s="1636"/>
      <c r="BO39" s="1636"/>
      <c r="BP39" s="1636"/>
      <c r="BQ39" s="1636"/>
      <c r="BR39" s="1636"/>
      <c r="BS39" s="1636"/>
      <c r="BT39" s="1636"/>
      <c r="BU39" s="1636"/>
      <c r="BV39" s="1636"/>
      <c r="BW39" s="1636"/>
      <c r="BX39" s="1636"/>
      <c r="BY39" s="1636"/>
      <c r="BZ39" s="1636"/>
      <c r="CA39" s="1636"/>
      <c r="CB39" s="1636"/>
      <c r="CC39" s="1636"/>
      <c r="CD39" s="1636"/>
      <c r="CE39" s="1636"/>
      <c r="CF39" s="1316"/>
    </row>
    <row customHeight="1" ht="5.25" hidden="1">
      <c r="A40" s="1793"/>
      <c r="B40" s="1636"/>
      <c r="C40" s="1636"/>
      <c r="D40" s="2580"/>
      <c r="E40" s="1043"/>
      <c r="F40" s="1044"/>
      <c r="G40" s="1044"/>
      <c r="H40" s="1045"/>
      <c r="I40" s="1045"/>
      <c r="J40" s="1045"/>
      <c r="K40" s="1045"/>
      <c r="L40" s="1045"/>
      <c r="M40" s="1045"/>
      <c r="N40" s="1045"/>
      <c r="O40" s="1045"/>
      <c r="P40" s="1045"/>
      <c r="Q40" s="1045"/>
      <c r="R40" s="946"/>
      <c r="S40" s="1046"/>
      <c r="T40" s="718"/>
      <c r="U40" s="2374"/>
      <c r="V40" s="2374"/>
      <c r="W40" s="1636"/>
      <c r="X40" s="1636"/>
      <c r="Y40" s="1636"/>
      <c r="Z40" s="1636"/>
      <c r="AA40" s="1636"/>
      <c r="AB40" s="1636"/>
      <c r="AC40" s="1037"/>
      <c r="AD40" s="1038"/>
      <c r="AE40" s="1636"/>
      <c r="AF40" s="1636"/>
      <c r="AG40" s="1636"/>
      <c r="AH40" s="1636"/>
      <c r="AI40" s="1636"/>
      <c r="AJ40" s="1636"/>
      <c r="AK40" s="1636"/>
      <c r="AL40" s="1636"/>
      <c r="AM40" s="1636"/>
      <c r="AN40" s="1636"/>
      <c r="AO40" s="1636"/>
      <c r="AP40" s="1636"/>
      <c r="AQ40" s="1636"/>
      <c r="AR40" s="1636"/>
      <c r="AS40" s="1636"/>
      <c r="AT40" s="1636"/>
      <c r="AU40" s="1636"/>
      <c r="AV40" s="1636"/>
      <c r="AW40" s="1636"/>
      <c r="AX40" s="1636"/>
      <c r="AY40" s="1636"/>
      <c r="AZ40" s="1636"/>
      <c r="BA40" s="1636"/>
      <c r="BB40" s="1636"/>
      <c r="BC40" s="1636"/>
      <c r="BD40" s="1636"/>
      <c r="BE40" s="1636"/>
      <c r="BF40" s="1636"/>
      <c r="BG40" s="1636"/>
      <c r="BH40" s="1636"/>
      <c r="BI40" s="1636"/>
      <c r="BJ40" s="1636"/>
      <c r="BK40" s="1636"/>
      <c r="BL40" s="1636"/>
      <c r="BM40" s="1636"/>
      <c r="BN40" s="1636"/>
      <c r="BO40" s="1636"/>
      <c r="BP40" s="1636"/>
      <c r="BQ40" s="1636"/>
      <c r="BR40" s="1636"/>
      <c r="BS40" s="1636"/>
      <c r="BT40" s="1636"/>
      <c r="BU40" s="1636"/>
      <c r="BV40" s="1636"/>
      <c r="BW40" s="1636"/>
      <c r="BX40" s="1636"/>
      <c r="BY40" s="1636"/>
      <c r="BZ40" s="1636"/>
      <c r="CA40" s="1636"/>
      <c r="CB40" s="1636"/>
      <c r="CC40" s="1636"/>
      <c r="CD40" s="1636"/>
      <c r="CE40" s="1636"/>
      <c r="CF40" s="1316"/>
    </row>
    <row customHeight="1" ht="15" hidden="1">
      <c r="A41" s="623" t="s">
        <v>176</v>
      </c>
      <c r="B41" s="624"/>
      <c r="C41" s="624" t="s">
        <v>22</v>
      </c>
      <c r="D41" s="2578" t="s">
        <v>697</v>
      </c>
      <c r="E41" s="2377" t="s">
        <v>157</v>
      </c>
      <c r="F41" s="2378"/>
      <c r="G41" s="2379"/>
      <c r="H41" s="2383" t="str">
        <f>IF(A41="","",INDEX(DIFFERENTIATION_UNMERGE_VD,MATCH(A41,DIFFERENTIATION_ID_DIFF,0)))</f>
        <v>Подключение (технологическое присоединение) к системе теплоснабжения</v>
      </c>
      <c r="I41" s="2383"/>
      <c r="J41" s="2383"/>
      <c r="K41" s="2383"/>
      <c r="L41" s="2383"/>
      <c r="M41" s="2383"/>
      <c r="N41" s="2383"/>
      <c r="O41" s="2383"/>
      <c r="P41" s="2383"/>
      <c r="Q41" s="2383"/>
      <c r="R41" s="2383"/>
      <c r="S41" s="719"/>
      <c r="T41" s="716"/>
      <c r="U41" s="625"/>
      <c r="V41" s="625"/>
      <c r="W41" s="626"/>
      <c r="X41" s="626"/>
      <c r="Y41" s="626"/>
      <c r="Z41" s="626"/>
      <c r="AA41" s="627"/>
      <c r="AB41" s="628"/>
      <c r="AC41" s="2375"/>
      <c r="AD41" s="629"/>
      <c r="AE41" s="630" t="s">
        <v>22</v>
      </c>
      <c r="AF41" s="630"/>
      <c r="AG41" s="631" t="s">
        <v>689</v>
      </c>
      <c r="AH41" s="632">
        <v>3</v>
      </c>
      <c r="AI41" s="625"/>
      <c r="AJ41" s="625"/>
      <c r="AK41" s="625"/>
      <c r="AL41" s="625"/>
      <c r="AM41" s="625"/>
      <c r="AN41" s="625"/>
      <c r="AO41" s="625"/>
      <c r="AP41" s="625"/>
      <c r="AQ41" s="625"/>
      <c r="AR41" s="625"/>
      <c r="AS41" s="625"/>
      <c r="AT41" s="625"/>
      <c r="AU41" s="625"/>
      <c r="AV41" s="625"/>
      <c r="AW41" s="625"/>
      <c r="AX41" s="625"/>
      <c r="AY41" s="625"/>
      <c r="AZ41" s="625"/>
      <c r="BA41" s="625"/>
      <c r="BB41" s="625"/>
      <c r="BC41" s="625"/>
      <c r="BD41" s="625"/>
      <c r="BE41" s="625"/>
      <c r="BF41" s="625"/>
      <c r="BG41" s="625"/>
      <c r="BH41" s="625"/>
      <c r="BI41" s="625"/>
      <c r="BJ41" s="625"/>
      <c r="BK41" s="625"/>
      <c r="BL41" s="625"/>
      <c r="BM41" s="625"/>
      <c r="BN41" s="625"/>
      <c r="BO41" s="625"/>
      <c r="BP41" s="625"/>
      <c r="BQ41" s="625"/>
      <c r="BR41" s="625"/>
      <c r="BS41" s="625"/>
      <c r="BT41" s="625"/>
      <c r="BU41" s="625"/>
      <c r="BV41" s="626"/>
      <c r="BW41" s="626"/>
      <c r="BX41" s="626"/>
      <c r="BY41" s="626"/>
      <c r="BZ41" s="626"/>
      <c r="CA41" s="626"/>
      <c r="CB41" s="626"/>
      <c r="CC41" s="626"/>
      <c r="CD41" s="626"/>
      <c r="CE41" s="626"/>
      <c r="CF41" s="1850"/>
    </row>
    <row customHeight="1" ht="15" hidden="1">
      <c r="A42" s="623"/>
      <c r="B42" s="624"/>
      <c r="C42" s="624"/>
      <c r="D42" s="2579"/>
      <c r="E42" s="2377" t="s">
        <v>644</v>
      </c>
      <c r="F42" s="2378"/>
      <c r="G42" s="2379"/>
      <c r="H42" s="2383" t="str">
        <f>IF(A41="","",INDEX(DIFFERENTIATION_UNMERGE_AREA,MATCH(A41,DIFFERENTIATION_ID_DIFF,0)))</f>
        <v>Территория 2</v>
      </c>
      <c r="I42" s="2383"/>
      <c r="J42" s="2383"/>
      <c r="K42" s="2383"/>
      <c r="L42" s="2383"/>
      <c r="M42" s="2383"/>
      <c r="N42" s="2383"/>
      <c r="O42" s="2383"/>
      <c r="P42" s="2383"/>
      <c r="Q42" s="2383"/>
      <c r="R42" s="2383"/>
      <c r="S42" s="719"/>
      <c r="T42" s="716"/>
      <c r="U42" s="625"/>
      <c r="V42" s="625"/>
      <c r="W42" s="626"/>
      <c r="X42" s="626"/>
      <c r="Y42" s="626"/>
      <c r="Z42" s="626"/>
      <c r="AA42" s="627"/>
      <c r="AB42" s="628"/>
      <c r="AC42" s="2375"/>
      <c r="AD42" s="629"/>
      <c r="AE42" s="630"/>
      <c r="AF42" s="630"/>
      <c r="AG42" s="631"/>
      <c r="AH42" s="632"/>
      <c r="AI42" s="625"/>
      <c r="AJ42" s="625"/>
      <c r="AK42" s="625"/>
      <c r="AL42" s="625"/>
      <c r="AM42" s="625"/>
      <c r="AN42" s="625"/>
      <c r="AO42" s="625"/>
      <c r="AP42" s="625"/>
      <c r="AQ42" s="625"/>
      <c r="AR42" s="625"/>
      <c r="AS42" s="625"/>
      <c r="AT42" s="625"/>
      <c r="AU42" s="625"/>
      <c r="AV42" s="625"/>
      <c r="AW42" s="625"/>
      <c r="AX42" s="625"/>
      <c r="AY42" s="625"/>
      <c r="AZ42" s="625"/>
      <c r="BA42" s="625"/>
      <c r="BB42" s="625"/>
      <c r="BC42" s="625"/>
      <c r="BD42" s="625"/>
      <c r="BE42" s="625"/>
      <c r="BF42" s="625"/>
      <c r="BG42" s="625"/>
      <c r="BH42" s="625"/>
      <c r="BI42" s="625"/>
      <c r="BJ42" s="625"/>
      <c r="BK42" s="625"/>
      <c r="BL42" s="625"/>
      <c r="BM42" s="625"/>
      <c r="BN42" s="625"/>
      <c r="BO42" s="625"/>
      <c r="BP42" s="625"/>
      <c r="BQ42" s="625"/>
      <c r="BR42" s="625"/>
      <c r="BS42" s="625"/>
      <c r="BT42" s="625"/>
      <c r="BU42" s="625"/>
      <c r="BV42" s="626"/>
      <c r="BW42" s="626"/>
      <c r="BX42" s="626"/>
      <c r="BY42" s="626"/>
      <c r="BZ42" s="626"/>
      <c r="CA42" s="626"/>
      <c r="CB42" s="626"/>
      <c r="CC42" s="626"/>
      <c r="CD42" s="626"/>
      <c r="CE42" s="626"/>
      <c r="CF42" s="1850"/>
    </row>
    <row customHeight="1" ht="15" hidden="1">
      <c r="A43" s="623"/>
      <c r="B43" s="624"/>
      <c r="C43" s="624"/>
      <c r="D43" s="2579"/>
      <c r="E43" s="2377" t="s">
        <v>645</v>
      </c>
      <c r="F43" s="2378"/>
      <c r="G43" s="2379"/>
      <c r="H43" s="2383" t="str">
        <f>IF(A41="","",INDEX(DIFFERENTIATION_UNMERGE_SYSTEM,MATCH(A41,DIFFERENTIATION_ID_DIFF,0)))</f>
        <v>Котельная заповедника, г. Теберда</v>
      </c>
      <c r="I43" s="2383"/>
      <c r="J43" s="2383"/>
      <c r="K43" s="2383"/>
      <c r="L43" s="2383"/>
      <c r="M43" s="2383"/>
      <c r="N43" s="2383"/>
      <c r="O43" s="2383"/>
      <c r="P43" s="2383"/>
      <c r="Q43" s="2383"/>
      <c r="R43" s="2383"/>
      <c r="S43" s="719"/>
      <c r="T43" s="716"/>
      <c r="U43" s="625"/>
      <c r="V43" s="625"/>
      <c r="W43" s="626"/>
      <c r="X43" s="626"/>
      <c r="Y43" s="626"/>
      <c r="Z43" s="626"/>
      <c r="AA43" s="627"/>
      <c r="AB43" s="628"/>
      <c r="AC43" s="2375"/>
      <c r="AD43" s="629"/>
      <c r="AE43" s="630"/>
      <c r="AF43" s="630"/>
      <c r="AG43" s="631"/>
      <c r="AH43" s="632"/>
      <c r="AI43" s="625"/>
      <c r="AJ43" s="625"/>
      <c r="AK43" s="625"/>
      <c r="AL43" s="625"/>
      <c r="AM43" s="625"/>
      <c r="AN43" s="625"/>
      <c r="AO43" s="625"/>
      <c r="AP43" s="625"/>
      <c r="AQ43" s="625"/>
      <c r="AR43" s="625"/>
      <c r="AS43" s="625"/>
      <c r="AT43" s="625"/>
      <c r="AU43" s="625"/>
      <c r="AV43" s="625"/>
      <c r="AW43" s="625"/>
      <c r="AX43" s="625"/>
      <c r="AY43" s="625"/>
      <c r="AZ43" s="625"/>
      <c r="BA43" s="625"/>
      <c r="BB43" s="625"/>
      <c r="BC43" s="625"/>
      <c r="BD43" s="625"/>
      <c r="BE43" s="625"/>
      <c r="BF43" s="625"/>
      <c r="BG43" s="625"/>
      <c r="BH43" s="625"/>
      <c r="BI43" s="625"/>
      <c r="BJ43" s="625"/>
      <c r="BK43" s="625"/>
      <c r="BL43" s="625"/>
      <c r="BM43" s="625"/>
      <c r="BN43" s="625"/>
      <c r="BO43" s="625"/>
      <c r="BP43" s="625"/>
      <c r="BQ43" s="625"/>
      <c r="BR43" s="625"/>
      <c r="BS43" s="625"/>
      <c r="BT43" s="625"/>
      <c r="BU43" s="625"/>
      <c r="BV43" s="626"/>
      <c r="BW43" s="626"/>
      <c r="BX43" s="626"/>
      <c r="BY43" s="626"/>
      <c r="BZ43" s="626"/>
      <c r="CA43" s="626"/>
      <c r="CB43" s="626"/>
      <c r="CC43" s="626"/>
      <c r="CD43" s="626"/>
      <c r="CE43" s="626"/>
      <c r="CF43" s="1850"/>
    </row>
    <row customHeight="1" ht="24.75" hidden="1">
      <c r="A44" s="1806"/>
      <c r="B44" s="1160"/>
      <c r="C44" s="412"/>
      <c r="D44" s="2579"/>
      <c r="E44" s="2376" t="s">
        <v>690</v>
      </c>
      <c r="F44" s="2376"/>
      <c r="G44" s="2376"/>
      <c r="H44" s="2376"/>
      <c r="I44" s="2376"/>
      <c r="J44" s="2376"/>
      <c r="K44" s="2376"/>
      <c r="L44" s="2376"/>
      <c r="M44" s="2376"/>
      <c r="N44" s="2376"/>
      <c r="O44" s="2376"/>
      <c r="P44" s="2376"/>
      <c r="Q44" s="558">
        <f>SUMIF(T45:T46,"i",Q45:Q46)</f>
        <v>0</v>
      </c>
      <c r="R44" s="1017"/>
      <c r="S44" s="1798" t="s">
        <v>691</v>
      </c>
      <c r="T44" s="717" t="s">
        <v>692</v>
      </c>
      <c r="U44" s="2374">
        <v>1</v>
      </c>
      <c r="V44" s="2374" t="s">
        <v>655</v>
      </c>
      <c r="W44" s="1160"/>
      <c r="X44" s="1160"/>
      <c r="Y44" s="1160"/>
      <c r="Z44" s="1160"/>
      <c r="AA44" s="1636"/>
      <c r="AB44" s="1160"/>
      <c r="AC44" s="2375"/>
      <c r="AD44" s="629"/>
      <c r="AE44" s="1160"/>
      <c r="AF44" s="1160"/>
      <c r="AG44" s="1636"/>
      <c r="AH44" s="1636"/>
      <c r="AI44" s="1636"/>
      <c r="AJ44" s="1636"/>
      <c r="AK44" s="1636"/>
      <c r="AL44" s="1636"/>
      <c r="AM44" s="1636"/>
      <c r="AN44" s="1636"/>
      <c r="AO44" s="1636"/>
      <c r="AP44" s="1636"/>
      <c r="AQ44" s="1636"/>
      <c r="AR44" s="1636"/>
      <c r="AS44" s="1636"/>
      <c r="AT44" s="1636"/>
      <c r="AU44" s="1636"/>
      <c r="AV44" s="1636"/>
      <c r="AW44" s="1636"/>
      <c r="AX44" s="1636"/>
      <c r="AY44" s="1636"/>
      <c r="AZ44" s="1636"/>
      <c r="BA44" s="1636"/>
      <c r="BB44" s="1636"/>
      <c r="BC44" s="1636"/>
      <c r="BD44" s="1636"/>
      <c r="BE44" s="1636"/>
      <c r="BF44" s="1636"/>
      <c r="BG44" s="1636"/>
      <c r="BH44" s="1636"/>
      <c r="BI44" s="1636"/>
      <c r="BJ44" s="1636"/>
      <c r="BK44" s="1636"/>
      <c r="BL44" s="1636"/>
      <c r="BM44" s="1636"/>
      <c r="BN44" s="1636"/>
      <c r="BO44" s="1636"/>
      <c r="BP44" s="1636"/>
      <c r="BQ44" s="1636"/>
      <c r="BR44" s="1636"/>
      <c r="BS44" s="1636"/>
      <c r="BT44" s="1636"/>
      <c r="BU44" s="1636"/>
      <c r="BV44" s="1160"/>
      <c r="BW44" s="1160"/>
      <c r="BX44" s="1160"/>
      <c r="BY44" s="1160"/>
      <c r="BZ44" s="1160"/>
      <c r="CA44" s="1160"/>
      <c r="CB44" s="1160"/>
      <c r="CC44" s="1160"/>
      <c r="CD44" s="1160"/>
      <c r="CE44" s="1160"/>
      <c r="CF44" s="1850"/>
    </row>
    <row customHeight="1" ht="11.25" hidden="1">
      <c r="A45" s="1793"/>
      <c r="B45" s="1636"/>
      <c r="C45" s="1636"/>
      <c r="D45" s="2579"/>
      <c r="E45" s="635"/>
      <c r="F45" s="635">
        <v>0</v>
      </c>
      <c r="G45" s="635"/>
      <c r="H45" s="635"/>
      <c r="I45" s="635"/>
      <c r="J45" s="635"/>
      <c r="K45" s="635"/>
      <c r="L45" s="635"/>
      <c r="M45" s="635"/>
      <c r="N45" s="635"/>
      <c r="O45" s="635"/>
      <c r="P45" s="635"/>
      <c r="Q45" s="635"/>
      <c r="R45" s="635"/>
      <c r="S45" s="636"/>
      <c r="T45" s="718"/>
      <c r="U45" s="2374"/>
      <c r="V45" s="2374"/>
      <c r="W45" s="1636"/>
      <c r="X45" s="1636"/>
      <c r="Y45" s="1636"/>
      <c r="Z45" s="1636"/>
      <c r="AA45" s="1636"/>
      <c r="AB45" s="1160"/>
      <c r="AC45" s="2375"/>
      <c r="AD45" s="629"/>
      <c r="AE45" s="1160"/>
      <c r="AF45" s="1160"/>
      <c r="AG45" s="1636"/>
      <c r="AH45" s="1636"/>
      <c r="AI45" s="1636"/>
      <c r="AJ45" s="1636"/>
      <c r="AK45" s="1636"/>
      <c r="AL45" s="1636"/>
      <c r="AM45" s="1636"/>
      <c r="AN45" s="1636"/>
      <c r="AO45" s="1636"/>
      <c r="AP45" s="1636"/>
      <c r="AQ45" s="1636"/>
      <c r="AR45" s="1636"/>
      <c r="AS45" s="1636"/>
      <c r="AT45" s="1636"/>
      <c r="AU45" s="1636"/>
      <c r="AV45" s="1636"/>
      <c r="AW45" s="1636"/>
      <c r="AX45" s="1636"/>
      <c r="AY45" s="1636"/>
      <c r="AZ45" s="1636"/>
      <c r="BA45" s="1636"/>
      <c r="BB45" s="1636"/>
      <c r="BC45" s="1636"/>
      <c r="BD45" s="1636"/>
      <c r="BE45" s="1636"/>
      <c r="BF45" s="1636"/>
      <c r="BG45" s="1636"/>
      <c r="BH45" s="1636"/>
      <c r="BI45" s="1636"/>
      <c r="BJ45" s="1636"/>
      <c r="BK45" s="1636"/>
      <c r="BL45" s="1636"/>
      <c r="BM45" s="1636"/>
      <c r="BN45" s="1636"/>
      <c r="BO45" s="1636"/>
      <c r="BP45" s="1636"/>
      <c r="BQ45" s="1636"/>
      <c r="BR45" s="1636"/>
      <c r="BS45" s="1636"/>
      <c r="BT45" s="1636"/>
      <c r="BU45" s="1636"/>
      <c r="BV45" s="1636"/>
      <c r="BW45" s="1636"/>
      <c r="BX45" s="1636"/>
      <c r="BY45" s="1636"/>
      <c r="BZ45" s="1636"/>
      <c r="CA45" s="1636"/>
      <c r="CB45" s="1636"/>
      <c r="CC45" s="1636"/>
      <c r="CD45" s="1636"/>
      <c r="CE45" s="1636"/>
      <c r="CF45" s="1850"/>
    </row>
    <row customHeight="1" ht="11.25" hidden="1">
      <c r="A46" s="1806"/>
      <c r="B46" s="1160"/>
      <c r="C46" s="412"/>
      <c r="D46" s="2579"/>
      <c r="E46" s="649" t="s">
        <v>22</v>
      </c>
      <c r="F46" s="1168" t="s">
        <v>22</v>
      </c>
      <c r="G46" s="1168" t="s">
        <v>695</v>
      </c>
      <c r="H46" s="651" t="s">
        <v>22</v>
      </c>
      <c r="I46" s="651"/>
      <c r="J46" s="651"/>
      <c r="K46" s="651"/>
      <c r="L46" s="651"/>
      <c r="M46" s="651"/>
      <c r="N46" s="651"/>
      <c r="O46" s="651"/>
      <c r="P46" s="651"/>
      <c r="Q46" s="651"/>
      <c r="R46" s="652"/>
      <c r="S46" s="653"/>
      <c r="T46" s="718"/>
      <c r="U46" s="2374"/>
      <c r="V46" s="2374"/>
      <c r="W46" s="1160"/>
      <c r="X46" s="1160"/>
      <c r="Y46" s="1160"/>
      <c r="Z46" s="1160"/>
      <c r="AA46" s="1636"/>
      <c r="AB46" s="1160"/>
      <c r="AC46" s="2375"/>
      <c r="AD46" s="629"/>
      <c r="AE46" s="1160"/>
      <c r="AF46" s="1160"/>
      <c r="AG46" s="1636"/>
      <c r="AH46" s="1636"/>
      <c r="AI46" s="1636"/>
      <c r="AJ46" s="1636"/>
      <c r="AK46" s="1636"/>
      <c r="AL46" s="1636"/>
      <c r="AM46" s="1636"/>
      <c r="AN46" s="1636"/>
      <c r="AO46" s="1636"/>
      <c r="AP46" s="1636"/>
      <c r="AQ46" s="1636"/>
      <c r="AR46" s="1636"/>
      <c r="AS46" s="1636"/>
      <c r="AT46" s="1636"/>
      <c r="AU46" s="1636"/>
      <c r="AV46" s="1636"/>
      <c r="AW46" s="1636"/>
      <c r="AX46" s="1636"/>
      <c r="AY46" s="1636"/>
      <c r="AZ46" s="1636"/>
      <c r="BA46" s="1636"/>
      <c r="BB46" s="1636"/>
      <c r="BC46" s="1636"/>
      <c r="BD46" s="1636"/>
      <c r="BE46" s="1636"/>
      <c r="BF46" s="1636"/>
      <c r="BG46" s="1636"/>
      <c r="BH46" s="1636"/>
      <c r="BI46" s="1636"/>
      <c r="BJ46" s="1636"/>
      <c r="BK46" s="1636"/>
      <c r="BL46" s="1636"/>
      <c r="BM46" s="1636"/>
      <c r="BN46" s="1636"/>
      <c r="BO46" s="1636"/>
      <c r="BP46" s="1636"/>
      <c r="BQ46" s="1636"/>
      <c r="BR46" s="1636"/>
      <c r="BS46" s="1636"/>
      <c r="BT46" s="1636"/>
      <c r="BU46" s="1636"/>
      <c r="BV46" s="1160"/>
      <c r="BW46" s="1160"/>
      <c r="BX46" s="1160"/>
      <c r="BY46" s="1160"/>
      <c r="BZ46" s="1160"/>
      <c r="CA46" s="1160"/>
      <c r="CB46" s="1160"/>
      <c r="CC46" s="1160"/>
      <c r="CD46" s="1160"/>
      <c r="CE46" s="1160"/>
      <c r="CF46" s="1850"/>
    </row>
    <row customHeight="1" ht="5.25" hidden="1">
      <c r="A47" s="1793"/>
      <c r="B47" s="1636"/>
      <c r="C47" s="1636"/>
      <c r="D47" s="2579"/>
      <c r="E47" s="1039"/>
      <c r="F47" s="1039"/>
      <c r="G47" s="1039"/>
      <c r="H47" s="1039"/>
      <c r="I47" s="1039"/>
      <c r="J47" s="1039"/>
      <c r="K47" s="1039"/>
      <c r="L47" s="1039"/>
      <c r="M47" s="1039"/>
      <c r="N47" s="1039"/>
      <c r="O47" s="1039"/>
      <c r="P47" s="1039"/>
      <c r="Q47" s="1040"/>
      <c r="R47" s="1041"/>
      <c r="S47" s="1042"/>
      <c r="T47" s="717" t="s">
        <v>692</v>
      </c>
      <c r="U47" s="2374">
        <v>1</v>
      </c>
      <c r="V47" s="2374" t="s">
        <v>655</v>
      </c>
      <c r="W47" s="1636"/>
      <c r="X47" s="1636"/>
      <c r="Y47" s="1636"/>
      <c r="Z47" s="1636"/>
      <c r="AA47" s="1636"/>
      <c r="AB47" s="1636"/>
      <c r="AC47" s="1037"/>
      <c r="AD47" s="1038"/>
      <c r="AE47" s="1636"/>
      <c r="AF47" s="1636"/>
      <c r="AG47" s="1636"/>
      <c r="AH47" s="1636"/>
      <c r="AI47" s="1636"/>
      <c r="AJ47" s="1636"/>
      <c r="AK47" s="1636"/>
      <c r="AL47" s="1636"/>
      <c r="AM47" s="1636"/>
      <c r="AN47" s="1636"/>
      <c r="AO47" s="1636"/>
      <c r="AP47" s="1636"/>
      <c r="AQ47" s="1636"/>
      <c r="AR47" s="1636"/>
      <c r="AS47" s="1636"/>
      <c r="AT47" s="1636"/>
      <c r="AU47" s="1636"/>
      <c r="AV47" s="1636"/>
      <c r="AW47" s="1636"/>
      <c r="AX47" s="1636"/>
      <c r="AY47" s="1636"/>
      <c r="AZ47" s="1636"/>
      <c r="BA47" s="1636"/>
      <c r="BB47" s="1636"/>
      <c r="BC47" s="1636"/>
      <c r="BD47" s="1636"/>
      <c r="BE47" s="1636"/>
      <c r="BF47" s="1636"/>
      <c r="BG47" s="1636"/>
      <c r="BH47" s="1636"/>
      <c r="BI47" s="1636"/>
      <c r="BJ47" s="1636"/>
      <c r="BK47" s="1636"/>
      <c r="BL47" s="1636"/>
      <c r="BM47" s="1636"/>
      <c r="BN47" s="1636"/>
      <c r="BO47" s="1636"/>
      <c r="BP47" s="1636"/>
      <c r="BQ47" s="1636"/>
      <c r="BR47" s="1636"/>
      <c r="BS47" s="1636"/>
      <c r="BT47" s="1636"/>
      <c r="BU47" s="1636"/>
      <c r="BV47" s="1636"/>
      <c r="BW47" s="1636"/>
      <c r="BX47" s="1636"/>
      <c r="BY47" s="1636"/>
      <c r="BZ47" s="1636"/>
      <c r="CA47" s="1636"/>
      <c r="CB47" s="1636"/>
      <c r="CC47" s="1636"/>
      <c r="CD47" s="1636"/>
      <c r="CE47" s="1636"/>
      <c r="CF47" s="1316"/>
    </row>
    <row customHeight="1" ht="5.25" hidden="1">
      <c r="A48" s="1793"/>
      <c r="B48" s="1636"/>
      <c r="C48" s="1636"/>
      <c r="D48" s="2579"/>
      <c r="E48" s="635"/>
      <c r="F48" s="635"/>
      <c r="G48" s="635"/>
      <c r="H48" s="635"/>
      <c r="I48" s="635"/>
      <c r="J48" s="635"/>
      <c r="K48" s="635"/>
      <c r="L48" s="635"/>
      <c r="M48" s="635"/>
      <c r="N48" s="635"/>
      <c r="O48" s="635"/>
      <c r="P48" s="635"/>
      <c r="Q48" s="635"/>
      <c r="R48" s="635"/>
      <c r="S48" s="636"/>
      <c r="T48" s="718"/>
      <c r="U48" s="2374"/>
      <c r="V48" s="2374"/>
      <c r="W48" s="1636"/>
      <c r="X48" s="1636"/>
      <c r="Y48" s="1636"/>
      <c r="Z48" s="1636"/>
      <c r="AA48" s="1636"/>
      <c r="AB48" s="1636"/>
      <c r="AC48" s="1037"/>
      <c r="AD48" s="1038"/>
      <c r="AE48" s="1636"/>
      <c r="AF48" s="1636"/>
      <c r="AG48" s="1636"/>
      <c r="AH48" s="1636"/>
      <c r="AI48" s="1636"/>
      <c r="AJ48" s="1636"/>
      <c r="AK48" s="1636"/>
      <c r="AL48" s="1636"/>
      <c r="AM48" s="1636"/>
      <c r="AN48" s="1636"/>
      <c r="AO48" s="1636"/>
      <c r="AP48" s="1636"/>
      <c r="AQ48" s="1636"/>
      <c r="AR48" s="1636"/>
      <c r="AS48" s="1636"/>
      <c r="AT48" s="1636"/>
      <c r="AU48" s="1636"/>
      <c r="AV48" s="1636"/>
      <c r="AW48" s="1636"/>
      <c r="AX48" s="1636"/>
      <c r="AY48" s="1636"/>
      <c r="AZ48" s="1636"/>
      <c r="BA48" s="1636"/>
      <c r="BB48" s="1636"/>
      <c r="BC48" s="1636"/>
      <c r="BD48" s="1636"/>
      <c r="BE48" s="1636"/>
      <c r="BF48" s="1636"/>
      <c r="BG48" s="1636"/>
      <c r="BH48" s="1636"/>
      <c r="BI48" s="1636"/>
      <c r="BJ48" s="1636"/>
      <c r="BK48" s="1636"/>
      <c r="BL48" s="1636"/>
      <c r="BM48" s="1636"/>
      <c r="BN48" s="1636"/>
      <c r="BO48" s="1636"/>
      <c r="BP48" s="1636"/>
      <c r="BQ48" s="1636"/>
      <c r="BR48" s="1636"/>
      <c r="BS48" s="1636"/>
      <c r="BT48" s="1636"/>
      <c r="BU48" s="1636"/>
      <c r="BV48" s="1636"/>
      <c r="BW48" s="1636"/>
      <c r="BX48" s="1636"/>
      <c r="BY48" s="1636"/>
      <c r="BZ48" s="1636"/>
      <c r="CA48" s="1636"/>
      <c r="CB48" s="1636"/>
      <c r="CC48" s="1636"/>
      <c r="CD48" s="1636"/>
      <c r="CE48" s="1636"/>
      <c r="CF48" s="1316"/>
    </row>
    <row customHeight="1" ht="5.25" hidden="1">
      <c r="A49" s="1793"/>
      <c r="B49" s="1636"/>
      <c r="C49" s="1636"/>
      <c r="D49" s="2580"/>
      <c r="E49" s="1043"/>
      <c r="F49" s="1044"/>
      <c r="G49" s="1044"/>
      <c r="H49" s="1045"/>
      <c r="I49" s="1045"/>
      <c r="J49" s="1045"/>
      <c r="K49" s="1045"/>
      <c r="L49" s="1045"/>
      <c r="M49" s="1045"/>
      <c r="N49" s="1045"/>
      <c r="O49" s="1045"/>
      <c r="P49" s="1045"/>
      <c r="Q49" s="1045"/>
      <c r="R49" s="946"/>
      <c r="S49" s="1046"/>
      <c r="T49" s="718"/>
      <c r="U49" s="2374"/>
      <c r="V49" s="2374"/>
      <c r="W49" s="1636"/>
      <c r="X49" s="1636"/>
      <c r="Y49" s="1636"/>
      <c r="Z49" s="1636"/>
      <c r="AA49" s="1636"/>
      <c r="AB49" s="1636"/>
      <c r="AC49" s="1037"/>
      <c r="AD49" s="1038"/>
      <c r="AE49" s="1636"/>
      <c r="AF49" s="1636"/>
      <c r="AG49" s="1636"/>
      <c r="AH49" s="1636"/>
      <c r="AI49" s="1636"/>
      <c r="AJ49" s="1636"/>
      <c r="AK49" s="1636"/>
      <c r="AL49" s="1636"/>
      <c r="AM49" s="1636"/>
      <c r="AN49" s="1636"/>
      <c r="AO49" s="1636"/>
      <c r="AP49" s="1636"/>
      <c r="AQ49" s="1636"/>
      <c r="AR49" s="1636"/>
      <c r="AS49" s="1636"/>
      <c r="AT49" s="1636"/>
      <c r="AU49" s="1636"/>
      <c r="AV49" s="1636"/>
      <c r="AW49" s="1636"/>
      <c r="AX49" s="1636"/>
      <c r="AY49" s="1636"/>
      <c r="AZ49" s="1636"/>
      <c r="BA49" s="1636"/>
      <c r="BB49" s="1636"/>
      <c r="BC49" s="1636"/>
      <c r="BD49" s="1636"/>
      <c r="BE49" s="1636"/>
      <c r="BF49" s="1636"/>
      <c r="BG49" s="1636"/>
      <c r="BH49" s="1636"/>
      <c r="BI49" s="1636"/>
      <c r="BJ49" s="1636"/>
      <c r="BK49" s="1636"/>
      <c r="BL49" s="1636"/>
      <c r="BM49" s="1636"/>
      <c r="BN49" s="1636"/>
      <c r="BO49" s="1636"/>
      <c r="BP49" s="1636"/>
      <c r="BQ49" s="1636"/>
      <c r="BR49" s="1636"/>
      <c r="BS49" s="1636"/>
      <c r="BT49" s="1636"/>
      <c r="BU49" s="1636"/>
      <c r="BV49" s="1636"/>
      <c r="BW49" s="1636"/>
      <c r="BX49" s="1636"/>
      <c r="BY49" s="1636"/>
      <c r="BZ49" s="1636"/>
      <c r="CA49" s="1636"/>
      <c r="CB49" s="1636"/>
      <c r="CC49" s="1636"/>
      <c r="CD49" s="1636"/>
      <c r="CE49" s="1636"/>
      <c r="CF49" s="1316"/>
    </row>
    <row customHeight="1" ht="15" hidden="1">
      <c r="A50" s="623" t="s">
        <v>178</v>
      </c>
      <c r="B50" s="624"/>
      <c r="C50" s="624" t="s">
        <v>22</v>
      </c>
      <c r="D50" s="2578" t="s">
        <v>698</v>
      </c>
      <c r="E50" s="2377" t="s">
        <v>157</v>
      </c>
      <c r="F50" s="2378"/>
      <c r="G50" s="2379"/>
      <c r="H50" s="2383" t="str">
        <f>IF(A50="","",INDEX(DIFFERENTIATION_UNMERGE_VD,MATCH(A50,DIFFERENTIATION_ID_DIFF,0)))</f>
        <v>Подключение (технологическое присоединение) к системе теплоснабжения</v>
      </c>
      <c r="I50" s="2383"/>
      <c r="J50" s="2383"/>
      <c r="K50" s="2383"/>
      <c r="L50" s="2383"/>
      <c r="M50" s="2383"/>
      <c r="N50" s="2383"/>
      <c r="O50" s="2383"/>
      <c r="P50" s="2383"/>
      <c r="Q50" s="2383"/>
      <c r="R50" s="2383"/>
      <c r="S50" s="719"/>
      <c r="T50" s="716"/>
      <c r="U50" s="625"/>
      <c r="V50" s="625"/>
      <c r="W50" s="626"/>
      <c r="X50" s="626"/>
      <c r="Y50" s="626"/>
      <c r="Z50" s="626"/>
      <c r="AA50" s="627"/>
      <c r="AB50" s="628"/>
      <c r="AC50" s="2375"/>
      <c r="AD50" s="629"/>
      <c r="AE50" s="630" t="s">
        <v>22</v>
      </c>
      <c r="AF50" s="630"/>
      <c r="AG50" s="631" t="s">
        <v>689</v>
      </c>
      <c r="AH50" s="632">
        <v>3</v>
      </c>
      <c r="AI50" s="625"/>
      <c r="AJ50" s="625"/>
      <c r="AK50" s="625"/>
      <c r="AL50" s="625"/>
      <c r="AM50" s="625"/>
      <c r="AN50" s="625"/>
      <c r="AO50" s="625"/>
      <c r="AP50" s="625"/>
      <c r="AQ50" s="625"/>
      <c r="AR50" s="625"/>
      <c r="AS50" s="625"/>
      <c r="AT50" s="625"/>
      <c r="AU50" s="625"/>
      <c r="AV50" s="625"/>
      <c r="AW50" s="625"/>
      <c r="AX50" s="625"/>
      <c r="AY50" s="625"/>
      <c r="AZ50" s="625"/>
      <c r="BA50" s="625"/>
      <c r="BB50" s="625"/>
      <c r="BC50" s="625"/>
      <c r="BD50" s="625"/>
      <c r="BE50" s="625"/>
      <c r="BF50" s="625"/>
      <c r="BG50" s="625"/>
      <c r="BH50" s="625"/>
      <c r="BI50" s="625"/>
      <c r="BJ50" s="625"/>
      <c r="BK50" s="625"/>
      <c r="BL50" s="625"/>
      <c r="BM50" s="625"/>
      <c r="BN50" s="625"/>
      <c r="BO50" s="625"/>
      <c r="BP50" s="625"/>
      <c r="BQ50" s="625"/>
      <c r="BR50" s="625"/>
      <c r="BS50" s="625"/>
      <c r="BT50" s="625"/>
      <c r="BU50" s="625"/>
      <c r="BV50" s="626"/>
      <c r="BW50" s="626"/>
      <c r="BX50" s="626"/>
      <c r="BY50" s="626"/>
      <c r="BZ50" s="626"/>
      <c r="CA50" s="626"/>
      <c r="CB50" s="626"/>
      <c r="CC50" s="626"/>
      <c r="CD50" s="626"/>
      <c r="CE50" s="626"/>
      <c r="CF50" s="1850"/>
    </row>
    <row customHeight="1" ht="15" hidden="1">
      <c r="A51" s="623"/>
      <c r="B51" s="624"/>
      <c r="C51" s="624"/>
      <c r="D51" s="2579"/>
      <c r="E51" s="2377" t="s">
        <v>644</v>
      </c>
      <c r="F51" s="2378"/>
      <c r="G51" s="2379"/>
      <c r="H51" s="2383" t="str">
        <f>IF(A50="","",INDEX(DIFFERENTIATION_UNMERGE_AREA,MATCH(A50,DIFFERENTIATION_ID_DIFF,0)))</f>
        <v>Территория 3</v>
      </c>
      <c r="I51" s="2383"/>
      <c r="J51" s="2383"/>
      <c r="K51" s="2383"/>
      <c r="L51" s="2383"/>
      <c r="M51" s="2383"/>
      <c r="N51" s="2383"/>
      <c r="O51" s="2383"/>
      <c r="P51" s="2383"/>
      <c r="Q51" s="2383"/>
      <c r="R51" s="2383"/>
      <c r="S51" s="719"/>
      <c r="T51" s="716"/>
      <c r="U51" s="625"/>
      <c r="V51" s="625"/>
      <c r="W51" s="626"/>
      <c r="X51" s="626"/>
      <c r="Y51" s="626"/>
      <c r="Z51" s="626"/>
      <c r="AA51" s="627"/>
      <c r="AB51" s="628"/>
      <c r="AC51" s="2375"/>
      <c r="AD51" s="629"/>
      <c r="AE51" s="630"/>
      <c r="AF51" s="630"/>
      <c r="AG51" s="631"/>
      <c r="AH51" s="632"/>
      <c r="AI51" s="625"/>
      <c r="AJ51" s="625"/>
      <c r="AK51" s="625"/>
      <c r="AL51" s="625"/>
      <c r="AM51" s="625"/>
      <c r="AN51" s="625"/>
      <c r="AO51" s="625"/>
      <c r="AP51" s="625"/>
      <c r="AQ51" s="625"/>
      <c r="AR51" s="625"/>
      <c r="AS51" s="625"/>
      <c r="AT51" s="625"/>
      <c r="AU51" s="625"/>
      <c r="AV51" s="625"/>
      <c r="AW51" s="625"/>
      <c r="AX51" s="625"/>
      <c r="AY51" s="625"/>
      <c r="AZ51" s="625"/>
      <c r="BA51" s="625"/>
      <c r="BB51" s="625"/>
      <c r="BC51" s="625"/>
      <c r="BD51" s="625"/>
      <c r="BE51" s="625"/>
      <c r="BF51" s="625"/>
      <c r="BG51" s="625"/>
      <c r="BH51" s="625"/>
      <c r="BI51" s="625"/>
      <c r="BJ51" s="625"/>
      <c r="BK51" s="625"/>
      <c r="BL51" s="625"/>
      <c r="BM51" s="625"/>
      <c r="BN51" s="625"/>
      <c r="BO51" s="625"/>
      <c r="BP51" s="625"/>
      <c r="BQ51" s="625"/>
      <c r="BR51" s="625"/>
      <c r="BS51" s="625"/>
      <c r="BT51" s="625"/>
      <c r="BU51" s="625"/>
      <c r="BV51" s="626"/>
      <c r="BW51" s="626"/>
      <c r="BX51" s="626"/>
      <c r="BY51" s="626"/>
      <c r="BZ51" s="626"/>
      <c r="CA51" s="626"/>
      <c r="CB51" s="626"/>
      <c r="CC51" s="626"/>
      <c r="CD51" s="626"/>
      <c r="CE51" s="626"/>
      <c r="CF51" s="1850"/>
    </row>
    <row customHeight="1" ht="15" hidden="1">
      <c r="A52" s="623"/>
      <c r="B52" s="624"/>
      <c r="C52" s="624"/>
      <c r="D52" s="2579"/>
      <c r="E52" s="2377" t="s">
        <v>645</v>
      </c>
      <c r="F52" s="2378"/>
      <c r="G52" s="2379"/>
      <c r="H52" s="2383" t="str">
        <f>IF(A50="","",INDEX(DIFFERENTIATION_UNMERGE_SYSTEM,MATCH(A50,DIFFERENTIATION_ID_DIFF,0)))</f>
        <v>Центральная котельная, п. Домбай</v>
      </c>
      <c r="I52" s="2383"/>
      <c r="J52" s="2383"/>
      <c r="K52" s="2383"/>
      <c r="L52" s="2383"/>
      <c r="M52" s="2383"/>
      <c r="N52" s="2383"/>
      <c r="O52" s="2383"/>
      <c r="P52" s="2383"/>
      <c r="Q52" s="2383"/>
      <c r="R52" s="2383"/>
      <c r="S52" s="719"/>
      <c r="T52" s="716"/>
      <c r="U52" s="625"/>
      <c r="V52" s="625"/>
      <c r="W52" s="626"/>
      <c r="X52" s="626"/>
      <c r="Y52" s="626"/>
      <c r="Z52" s="626"/>
      <c r="AA52" s="627"/>
      <c r="AB52" s="628"/>
      <c r="AC52" s="2375"/>
      <c r="AD52" s="629"/>
      <c r="AE52" s="630"/>
      <c r="AF52" s="630"/>
      <c r="AG52" s="631"/>
      <c r="AH52" s="632"/>
      <c r="AI52" s="625"/>
      <c r="AJ52" s="625"/>
      <c r="AK52" s="625"/>
      <c r="AL52" s="625"/>
      <c r="AM52" s="625"/>
      <c r="AN52" s="625"/>
      <c r="AO52" s="625"/>
      <c r="AP52" s="625"/>
      <c r="AQ52" s="625"/>
      <c r="AR52" s="625"/>
      <c r="AS52" s="625"/>
      <c r="AT52" s="625"/>
      <c r="AU52" s="625"/>
      <c r="AV52" s="625"/>
      <c r="AW52" s="625"/>
      <c r="AX52" s="625"/>
      <c r="AY52" s="625"/>
      <c r="AZ52" s="625"/>
      <c r="BA52" s="625"/>
      <c r="BB52" s="625"/>
      <c r="BC52" s="625"/>
      <c r="BD52" s="625"/>
      <c r="BE52" s="625"/>
      <c r="BF52" s="625"/>
      <c r="BG52" s="625"/>
      <c r="BH52" s="625"/>
      <c r="BI52" s="625"/>
      <c r="BJ52" s="625"/>
      <c r="BK52" s="625"/>
      <c r="BL52" s="625"/>
      <c r="BM52" s="625"/>
      <c r="BN52" s="625"/>
      <c r="BO52" s="625"/>
      <c r="BP52" s="625"/>
      <c r="BQ52" s="625"/>
      <c r="BR52" s="625"/>
      <c r="BS52" s="625"/>
      <c r="BT52" s="625"/>
      <c r="BU52" s="625"/>
      <c r="BV52" s="626"/>
      <c r="BW52" s="626"/>
      <c r="BX52" s="626"/>
      <c r="BY52" s="626"/>
      <c r="BZ52" s="626"/>
      <c r="CA52" s="626"/>
      <c r="CB52" s="626"/>
      <c r="CC52" s="626"/>
      <c r="CD52" s="626"/>
      <c r="CE52" s="626"/>
      <c r="CF52" s="1850"/>
    </row>
    <row customHeight="1" ht="24.75" hidden="1">
      <c r="A53" s="1806"/>
      <c r="B53" s="1160"/>
      <c r="C53" s="412"/>
      <c r="D53" s="2579"/>
      <c r="E53" s="2376" t="s">
        <v>690</v>
      </c>
      <c r="F53" s="2376"/>
      <c r="G53" s="2376"/>
      <c r="H53" s="2376"/>
      <c r="I53" s="2376"/>
      <c r="J53" s="2376"/>
      <c r="K53" s="2376"/>
      <c r="L53" s="2376"/>
      <c r="M53" s="2376"/>
      <c r="N53" s="2376"/>
      <c r="O53" s="2376"/>
      <c r="P53" s="2376"/>
      <c r="Q53" s="558">
        <f>SUMIF(T54:T55,"i",Q54:Q55)</f>
        <v>0</v>
      </c>
      <c r="R53" s="1017"/>
      <c r="S53" s="1798" t="s">
        <v>691</v>
      </c>
      <c r="T53" s="717" t="s">
        <v>692</v>
      </c>
      <c r="U53" s="2374">
        <v>1</v>
      </c>
      <c r="V53" s="2374" t="s">
        <v>655</v>
      </c>
      <c r="W53" s="1160"/>
      <c r="X53" s="1160"/>
      <c r="Y53" s="1160"/>
      <c r="Z53" s="1160"/>
      <c r="AA53" s="1636"/>
      <c r="AB53" s="1160"/>
      <c r="AC53" s="2375"/>
      <c r="AD53" s="629"/>
      <c r="AE53" s="1160"/>
      <c r="AF53" s="1160"/>
      <c r="AG53" s="1636"/>
      <c r="AH53" s="1636"/>
      <c r="AI53" s="1636"/>
      <c r="AJ53" s="1636"/>
      <c r="AK53" s="1636"/>
      <c r="AL53" s="1636"/>
      <c r="AM53" s="1636"/>
      <c r="AN53" s="1636"/>
      <c r="AO53" s="1636"/>
      <c r="AP53" s="1636"/>
      <c r="AQ53" s="1636"/>
      <c r="AR53" s="1636"/>
      <c r="AS53" s="1636"/>
      <c r="AT53" s="1636"/>
      <c r="AU53" s="1636"/>
      <c r="AV53" s="1636"/>
      <c r="AW53" s="1636"/>
      <c r="AX53" s="1636"/>
      <c r="AY53" s="1636"/>
      <c r="AZ53" s="1636"/>
      <c r="BA53" s="1636"/>
      <c r="BB53" s="1636"/>
      <c r="BC53" s="1636"/>
      <c r="BD53" s="1636"/>
      <c r="BE53" s="1636"/>
      <c r="BF53" s="1636"/>
      <c r="BG53" s="1636"/>
      <c r="BH53" s="1636"/>
      <c r="BI53" s="1636"/>
      <c r="BJ53" s="1636"/>
      <c r="BK53" s="1636"/>
      <c r="BL53" s="1636"/>
      <c r="BM53" s="1636"/>
      <c r="BN53" s="1636"/>
      <c r="BO53" s="1636"/>
      <c r="BP53" s="1636"/>
      <c r="BQ53" s="1636"/>
      <c r="BR53" s="1636"/>
      <c r="BS53" s="1636"/>
      <c r="BT53" s="1636"/>
      <c r="BU53" s="1636"/>
      <c r="BV53" s="1160"/>
      <c r="BW53" s="1160"/>
      <c r="BX53" s="1160"/>
      <c r="BY53" s="1160"/>
      <c r="BZ53" s="1160"/>
      <c r="CA53" s="1160"/>
      <c r="CB53" s="1160"/>
      <c r="CC53" s="1160"/>
      <c r="CD53" s="1160"/>
      <c r="CE53" s="1160"/>
      <c r="CF53" s="1850"/>
    </row>
    <row customHeight="1" ht="11.25" hidden="1">
      <c r="A54" s="1793"/>
      <c r="B54" s="1636"/>
      <c r="C54" s="1636"/>
      <c r="D54" s="2579"/>
      <c r="E54" s="635"/>
      <c r="F54" s="635">
        <v>0</v>
      </c>
      <c r="G54" s="635"/>
      <c r="H54" s="635"/>
      <c r="I54" s="635"/>
      <c r="J54" s="635"/>
      <c r="K54" s="635"/>
      <c r="L54" s="635"/>
      <c r="M54" s="635"/>
      <c r="N54" s="635"/>
      <c r="O54" s="635"/>
      <c r="P54" s="635"/>
      <c r="Q54" s="635"/>
      <c r="R54" s="635"/>
      <c r="S54" s="636"/>
      <c r="T54" s="718"/>
      <c r="U54" s="2374"/>
      <c r="V54" s="2374"/>
      <c r="W54" s="1636"/>
      <c r="X54" s="1636"/>
      <c r="Y54" s="1636"/>
      <c r="Z54" s="1636"/>
      <c r="AA54" s="1636"/>
      <c r="AB54" s="1160"/>
      <c r="AC54" s="2375"/>
      <c r="AD54" s="629"/>
      <c r="AE54" s="1160"/>
      <c r="AF54" s="1160"/>
      <c r="AG54" s="1636"/>
      <c r="AH54" s="1636"/>
      <c r="AI54" s="1636"/>
      <c r="AJ54" s="1636"/>
      <c r="AK54" s="1636"/>
      <c r="AL54" s="1636"/>
      <c r="AM54" s="1636"/>
      <c r="AN54" s="1636"/>
      <c r="AO54" s="1636"/>
      <c r="AP54" s="1636"/>
      <c r="AQ54" s="1636"/>
      <c r="AR54" s="1636"/>
      <c r="AS54" s="1636"/>
      <c r="AT54" s="1636"/>
      <c r="AU54" s="1636"/>
      <c r="AV54" s="1636"/>
      <c r="AW54" s="1636"/>
      <c r="AX54" s="1636"/>
      <c r="AY54" s="1636"/>
      <c r="AZ54" s="1636"/>
      <c r="BA54" s="1636"/>
      <c r="BB54" s="1636"/>
      <c r="BC54" s="1636"/>
      <c r="BD54" s="1636"/>
      <c r="BE54" s="1636"/>
      <c r="BF54" s="1636"/>
      <c r="BG54" s="1636"/>
      <c r="BH54" s="1636"/>
      <c r="BI54" s="1636"/>
      <c r="BJ54" s="1636"/>
      <c r="BK54" s="1636"/>
      <c r="BL54" s="1636"/>
      <c r="BM54" s="1636"/>
      <c r="BN54" s="1636"/>
      <c r="BO54" s="1636"/>
      <c r="BP54" s="1636"/>
      <c r="BQ54" s="1636"/>
      <c r="BR54" s="1636"/>
      <c r="BS54" s="1636"/>
      <c r="BT54" s="1636"/>
      <c r="BU54" s="1636"/>
      <c r="BV54" s="1636"/>
      <c r="BW54" s="1636"/>
      <c r="BX54" s="1636"/>
      <c r="BY54" s="1636"/>
      <c r="BZ54" s="1636"/>
      <c r="CA54" s="1636"/>
      <c r="CB54" s="1636"/>
      <c r="CC54" s="1636"/>
      <c r="CD54" s="1636"/>
      <c r="CE54" s="1636"/>
      <c r="CF54" s="1850"/>
    </row>
    <row customHeight="1" ht="11.25" hidden="1">
      <c r="A55" s="1806"/>
      <c r="B55" s="1160"/>
      <c r="C55" s="412"/>
      <c r="D55" s="2579"/>
      <c r="E55" s="649" t="s">
        <v>22</v>
      </c>
      <c r="F55" s="1168" t="s">
        <v>22</v>
      </c>
      <c r="G55" s="1168" t="s">
        <v>695</v>
      </c>
      <c r="H55" s="651" t="s">
        <v>22</v>
      </c>
      <c r="I55" s="651"/>
      <c r="J55" s="651"/>
      <c r="K55" s="651"/>
      <c r="L55" s="651"/>
      <c r="M55" s="651"/>
      <c r="N55" s="651"/>
      <c r="O55" s="651"/>
      <c r="P55" s="651"/>
      <c r="Q55" s="651"/>
      <c r="R55" s="652"/>
      <c r="S55" s="653"/>
      <c r="T55" s="718"/>
      <c r="U55" s="2374"/>
      <c r="V55" s="2374"/>
      <c r="W55" s="1160"/>
      <c r="X55" s="1160"/>
      <c r="Y55" s="1160"/>
      <c r="Z55" s="1160"/>
      <c r="AA55" s="1636"/>
      <c r="AB55" s="1160"/>
      <c r="AC55" s="2375"/>
      <c r="AD55" s="629"/>
      <c r="AE55" s="1160"/>
      <c r="AF55" s="1160"/>
      <c r="AG55" s="1636"/>
      <c r="AH55" s="1636"/>
      <c r="AI55" s="1636"/>
      <c r="AJ55" s="1636"/>
      <c r="AK55" s="1636"/>
      <c r="AL55" s="1636"/>
      <c r="AM55" s="1636"/>
      <c r="AN55" s="1636"/>
      <c r="AO55" s="1636"/>
      <c r="AP55" s="1636"/>
      <c r="AQ55" s="1636"/>
      <c r="AR55" s="1636"/>
      <c r="AS55" s="1636"/>
      <c r="AT55" s="1636"/>
      <c r="AU55" s="1636"/>
      <c r="AV55" s="1636"/>
      <c r="AW55" s="1636"/>
      <c r="AX55" s="1636"/>
      <c r="AY55" s="1636"/>
      <c r="AZ55" s="1636"/>
      <c r="BA55" s="1636"/>
      <c r="BB55" s="1636"/>
      <c r="BC55" s="1636"/>
      <c r="BD55" s="1636"/>
      <c r="BE55" s="1636"/>
      <c r="BF55" s="1636"/>
      <c r="BG55" s="1636"/>
      <c r="BH55" s="1636"/>
      <c r="BI55" s="1636"/>
      <c r="BJ55" s="1636"/>
      <c r="BK55" s="1636"/>
      <c r="BL55" s="1636"/>
      <c r="BM55" s="1636"/>
      <c r="BN55" s="1636"/>
      <c r="BO55" s="1636"/>
      <c r="BP55" s="1636"/>
      <c r="BQ55" s="1636"/>
      <c r="BR55" s="1636"/>
      <c r="BS55" s="1636"/>
      <c r="BT55" s="1636"/>
      <c r="BU55" s="1636"/>
      <c r="BV55" s="1160"/>
      <c r="BW55" s="1160"/>
      <c r="BX55" s="1160"/>
      <c r="BY55" s="1160"/>
      <c r="BZ55" s="1160"/>
      <c r="CA55" s="1160"/>
      <c r="CB55" s="1160"/>
      <c r="CC55" s="1160"/>
      <c r="CD55" s="1160"/>
      <c r="CE55" s="1160"/>
      <c r="CF55" s="1850"/>
    </row>
    <row customHeight="1" ht="5.25" hidden="1">
      <c r="A56" s="1793"/>
      <c r="B56" s="1636"/>
      <c r="C56" s="1636"/>
      <c r="D56" s="2579"/>
      <c r="E56" s="1039"/>
      <c r="F56" s="1039"/>
      <c r="G56" s="1039"/>
      <c r="H56" s="1039"/>
      <c r="I56" s="1039"/>
      <c r="J56" s="1039"/>
      <c r="K56" s="1039"/>
      <c r="L56" s="1039"/>
      <c r="M56" s="1039"/>
      <c r="N56" s="1039"/>
      <c r="O56" s="1039"/>
      <c r="P56" s="1039"/>
      <c r="Q56" s="1040"/>
      <c r="R56" s="1041"/>
      <c r="S56" s="1042"/>
      <c r="T56" s="717" t="s">
        <v>692</v>
      </c>
      <c r="U56" s="2374">
        <v>1</v>
      </c>
      <c r="V56" s="2374" t="s">
        <v>655</v>
      </c>
      <c r="W56" s="1636"/>
      <c r="X56" s="1636"/>
      <c r="Y56" s="1636"/>
      <c r="Z56" s="1636"/>
      <c r="AA56" s="1636"/>
      <c r="AB56" s="1636"/>
      <c r="AC56" s="1037"/>
      <c r="AD56" s="1038"/>
      <c r="AE56" s="1636"/>
      <c r="AF56" s="1636"/>
      <c r="AG56" s="1636"/>
      <c r="AH56" s="1636"/>
      <c r="AI56" s="1636"/>
      <c r="AJ56" s="1636"/>
      <c r="AK56" s="1636"/>
      <c r="AL56" s="1636"/>
      <c r="AM56" s="1636"/>
      <c r="AN56" s="1636"/>
      <c r="AO56" s="1636"/>
      <c r="AP56" s="1636"/>
      <c r="AQ56" s="1636"/>
      <c r="AR56" s="1636"/>
      <c r="AS56" s="1636"/>
      <c r="AT56" s="1636"/>
      <c r="AU56" s="1636"/>
      <c r="AV56" s="1636"/>
      <c r="AW56" s="1636"/>
      <c r="AX56" s="1636"/>
      <c r="AY56" s="1636"/>
      <c r="AZ56" s="1636"/>
      <c r="BA56" s="1636"/>
      <c r="BB56" s="1636"/>
      <c r="BC56" s="1636"/>
      <c r="BD56" s="1636"/>
      <c r="BE56" s="1636"/>
      <c r="BF56" s="1636"/>
      <c r="BG56" s="1636"/>
      <c r="BH56" s="1636"/>
      <c r="BI56" s="1636"/>
      <c r="BJ56" s="1636"/>
      <c r="BK56" s="1636"/>
      <c r="BL56" s="1636"/>
      <c r="BM56" s="1636"/>
      <c r="BN56" s="1636"/>
      <c r="BO56" s="1636"/>
      <c r="BP56" s="1636"/>
      <c r="BQ56" s="1636"/>
      <c r="BR56" s="1636"/>
      <c r="BS56" s="1636"/>
      <c r="BT56" s="1636"/>
      <c r="BU56" s="1636"/>
      <c r="BV56" s="1636"/>
      <c r="BW56" s="1636"/>
      <c r="BX56" s="1636"/>
      <c r="BY56" s="1636"/>
      <c r="BZ56" s="1636"/>
      <c r="CA56" s="1636"/>
      <c r="CB56" s="1636"/>
      <c r="CC56" s="1636"/>
      <c r="CD56" s="1636"/>
      <c r="CE56" s="1636"/>
      <c r="CF56" s="1316"/>
    </row>
    <row customHeight="1" ht="5.25" hidden="1">
      <c r="A57" s="1793"/>
      <c r="B57" s="1636"/>
      <c r="C57" s="1636"/>
      <c r="D57" s="2579"/>
      <c r="E57" s="635"/>
      <c r="F57" s="635"/>
      <c r="G57" s="635"/>
      <c r="H57" s="635"/>
      <c r="I57" s="635"/>
      <c r="J57" s="635"/>
      <c r="K57" s="635"/>
      <c r="L57" s="635"/>
      <c r="M57" s="635"/>
      <c r="N57" s="635"/>
      <c r="O57" s="635"/>
      <c r="P57" s="635"/>
      <c r="Q57" s="635"/>
      <c r="R57" s="635"/>
      <c r="S57" s="636"/>
      <c r="T57" s="718"/>
      <c r="U57" s="2374"/>
      <c r="V57" s="2374"/>
      <c r="W57" s="1636"/>
      <c r="X57" s="1636"/>
      <c r="Y57" s="1636"/>
      <c r="Z57" s="1636"/>
      <c r="AA57" s="1636"/>
      <c r="AB57" s="1636"/>
      <c r="AC57" s="1037"/>
      <c r="AD57" s="1038"/>
      <c r="AE57" s="1636"/>
      <c r="AF57" s="1636"/>
      <c r="AG57" s="1636"/>
      <c r="AH57" s="1636"/>
      <c r="AI57" s="1636"/>
      <c r="AJ57" s="1636"/>
      <c r="AK57" s="1636"/>
      <c r="AL57" s="1636"/>
      <c r="AM57" s="1636"/>
      <c r="AN57" s="1636"/>
      <c r="AO57" s="1636"/>
      <c r="AP57" s="1636"/>
      <c r="AQ57" s="1636"/>
      <c r="AR57" s="1636"/>
      <c r="AS57" s="1636"/>
      <c r="AT57" s="1636"/>
      <c r="AU57" s="1636"/>
      <c r="AV57" s="1636"/>
      <c r="AW57" s="1636"/>
      <c r="AX57" s="1636"/>
      <c r="AY57" s="1636"/>
      <c r="AZ57" s="1636"/>
      <c r="BA57" s="1636"/>
      <c r="BB57" s="1636"/>
      <c r="BC57" s="1636"/>
      <c r="BD57" s="1636"/>
      <c r="BE57" s="1636"/>
      <c r="BF57" s="1636"/>
      <c r="BG57" s="1636"/>
      <c r="BH57" s="1636"/>
      <c r="BI57" s="1636"/>
      <c r="BJ57" s="1636"/>
      <c r="BK57" s="1636"/>
      <c r="BL57" s="1636"/>
      <c r="BM57" s="1636"/>
      <c r="BN57" s="1636"/>
      <c r="BO57" s="1636"/>
      <c r="BP57" s="1636"/>
      <c r="BQ57" s="1636"/>
      <c r="BR57" s="1636"/>
      <c r="BS57" s="1636"/>
      <c r="BT57" s="1636"/>
      <c r="BU57" s="1636"/>
      <c r="BV57" s="1636"/>
      <c r="BW57" s="1636"/>
      <c r="BX57" s="1636"/>
      <c r="BY57" s="1636"/>
      <c r="BZ57" s="1636"/>
      <c r="CA57" s="1636"/>
      <c r="CB57" s="1636"/>
      <c r="CC57" s="1636"/>
      <c r="CD57" s="1636"/>
      <c r="CE57" s="1636"/>
      <c r="CF57" s="1316"/>
    </row>
    <row customHeight="1" ht="5.25" hidden="1">
      <c r="A58" s="1793"/>
      <c r="B58" s="1636"/>
      <c r="C58" s="1636"/>
      <c r="D58" s="2580"/>
      <c r="E58" s="1043"/>
      <c r="F58" s="1044"/>
      <c r="G58" s="1044"/>
      <c r="H58" s="1045"/>
      <c r="I58" s="1045"/>
      <c r="J58" s="1045"/>
      <c r="K58" s="1045"/>
      <c r="L58" s="1045"/>
      <c r="M58" s="1045"/>
      <c r="N58" s="1045"/>
      <c r="O58" s="1045"/>
      <c r="P58" s="1045"/>
      <c r="Q58" s="1045"/>
      <c r="R58" s="946"/>
      <c r="S58" s="1046"/>
      <c r="T58" s="718"/>
      <c r="U58" s="2374"/>
      <c r="V58" s="2374"/>
      <c r="W58" s="1636"/>
      <c r="X58" s="1636"/>
      <c r="Y58" s="1636"/>
      <c r="Z58" s="1636"/>
      <c r="AA58" s="1636"/>
      <c r="AB58" s="1636"/>
      <c r="AC58" s="1037"/>
      <c r="AD58" s="1038"/>
      <c r="AE58" s="1636"/>
      <c r="AF58" s="1636"/>
      <c r="AG58" s="1636"/>
      <c r="AH58" s="1636"/>
      <c r="AI58" s="1636"/>
      <c r="AJ58" s="1636"/>
      <c r="AK58" s="1636"/>
      <c r="AL58" s="1636"/>
      <c r="AM58" s="1636"/>
      <c r="AN58" s="1636"/>
      <c r="AO58" s="1636"/>
      <c r="AP58" s="1636"/>
      <c r="AQ58" s="1636"/>
      <c r="AR58" s="1636"/>
      <c r="AS58" s="1636"/>
      <c r="AT58" s="1636"/>
      <c r="AU58" s="1636"/>
      <c r="AV58" s="1636"/>
      <c r="AW58" s="1636"/>
      <c r="AX58" s="1636"/>
      <c r="AY58" s="1636"/>
      <c r="AZ58" s="1636"/>
      <c r="BA58" s="1636"/>
      <c r="BB58" s="1636"/>
      <c r="BC58" s="1636"/>
      <c r="BD58" s="1636"/>
      <c r="BE58" s="1636"/>
      <c r="BF58" s="1636"/>
      <c r="BG58" s="1636"/>
      <c r="BH58" s="1636"/>
      <c r="BI58" s="1636"/>
      <c r="BJ58" s="1636"/>
      <c r="BK58" s="1636"/>
      <c r="BL58" s="1636"/>
      <c r="BM58" s="1636"/>
      <c r="BN58" s="1636"/>
      <c r="BO58" s="1636"/>
      <c r="BP58" s="1636"/>
      <c r="BQ58" s="1636"/>
      <c r="BR58" s="1636"/>
      <c r="BS58" s="1636"/>
      <c r="BT58" s="1636"/>
      <c r="BU58" s="1636"/>
      <c r="BV58" s="1636"/>
      <c r="BW58" s="1636"/>
      <c r="BX58" s="1636"/>
      <c r="BY58" s="1636"/>
      <c r="BZ58" s="1636"/>
      <c r="CA58" s="1636"/>
      <c r="CB58" s="1636"/>
      <c r="CC58" s="1636"/>
      <c r="CD58" s="1636"/>
      <c r="CE58" s="1636"/>
      <c r="CF58" s="1316"/>
    </row>
    <row customHeight="1" ht="15" hidden="1">
      <c r="A59" s="623" t="s">
        <v>180</v>
      </c>
      <c r="B59" s="624"/>
      <c r="C59" s="624" t="s">
        <v>22</v>
      </c>
      <c r="D59" s="2578" t="s">
        <v>699</v>
      </c>
      <c r="E59" s="2377" t="s">
        <v>157</v>
      </c>
      <c r="F59" s="2378"/>
      <c r="G59" s="2379"/>
      <c r="H59" s="2383" t="str">
        <f>IF(A59="","",INDEX(DIFFERENTIATION_UNMERGE_VD,MATCH(A59,DIFFERENTIATION_ID_DIFF,0)))</f>
        <v>Подключение (технологическое присоединение) к системе теплоснабжения</v>
      </c>
      <c r="I59" s="2383"/>
      <c r="J59" s="2383"/>
      <c r="K59" s="2383"/>
      <c r="L59" s="2383"/>
      <c r="M59" s="2383"/>
      <c r="N59" s="2383"/>
      <c r="O59" s="2383"/>
      <c r="P59" s="2383"/>
      <c r="Q59" s="2383"/>
      <c r="R59" s="2383"/>
      <c r="S59" s="719"/>
      <c r="T59" s="716"/>
      <c r="U59" s="625"/>
      <c r="V59" s="625"/>
      <c r="W59" s="626"/>
      <c r="X59" s="626"/>
      <c r="Y59" s="626"/>
      <c r="Z59" s="626"/>
      <c r="AA59" s="627"/>
      <c r="AB59" s="628"/>
      <c r="AC59" s="2375"/>
      <c r="AD59" s="629"/>
      <c r="AE59" s="630" t="s">
        <v>22</v>
      </c>
      <c r="AF59" s="630"/>
      <c r="AG59" s="631" t="s">
        <v>689</v>
      </c>
      <c r="AH59" s="632">
        <v>3</v>
      </c>
      <c r="AI59" s="625"/>
      <c r="AJ59" s="625"/>
      <c r="AK59" s="625"/>
      <c r="AL59" s="625"/>
      <c r="AM59" s="625"/>
      <c r="AN59" s="625"/>
      <c r="AO59" s="625"/>
      <c r="AP59" s="625"/>
      <c r="AQ59" s="625"/>
      <c r="AR59" s="625"/>
      <c r="AS59" s="625"/>
      <c r="AT59" s="625"/>
      <c r="AU59" s="625"/>
      <c r="AV59" s="625"/>
      <c r="AW59" s="625"/>
      <c r="AX59" s="625"/>
      <c r="AY59" s="625"/>
      <c r="AZ59" s="625"/>
      <c r="BA59" s="625"/>
      <c r="BB59" s="625"/>
      <c r="BC59" s="625"/>
      <c r="BD59" s="625"/>
      <c r="BE59" s="625"/>
      <c r="BF59" s="625"/>
      <c r="BG59" s="625"/>
      <c r="BH59" s="625"/>
      <c r="BI59" s="625"/>
      <c r="BJ59" s="625"/>
      <c r="BK59" s="625"/>
      <c r="BL59" s="625"/>
      <c r="BM59" s="625"/>
      <c r="BN59" s="625"/>
      <c r="BO59" s="625"/>
      <c r="BP59" s="625"/>
      <c r="BQ59" s="625"/>
      <c r="BR59" s="625"/>
      <c r="BS59" s="625"/>
      <c r="BT59" s="625"/>
      <c r="BU59" s="625"/>
      <c r="BV59" s="626"/>
      <c r="BW59" s="626"/>
      <c r="BX59" s="626"/>
      <c r="BY59" s="626"/>
      <c r="BZ59" s="626"/>
      <c r="CA59" s="626"/>
      <c r="CB59" s="626"/>
      <c r="CC59" s="626"/>
      <c r="CD59" s="626"/>
      <c r="CE59" s="626"/>
      <c r="CF59" s="1850"/>
    </row>
    <row customHeight="1" ht="15" hidden="1">
      <c r="A60" s="623"/>
      <c r="B60" s="624"/>
      <c r="C60" s="624"/>
      <c r="D60" s="2579"/>
      <c r="E60" s="2377" t="s">
        <v>644</v>
      </c>
      <c r="F60" s="2378"/>
      <c r="G60" s="2379"/>
      <c r="H60" s="2383" t="str">
        <f>IF(A59="","",INDEX(DIFFERENTIATION_UNMERGE_AREA,MATCH(A59,DIFFERENTIATION_ID_DIFF,0)))</f>
        <v>Территория 4</v>
      </c>
      <c r="I60" s="2383"/>
      <c r="J60" s="2383"/>
      <c r="K60" s="2383"/>
      <c r="L60" s="2383"/>
      <c r="M60" s="2383"/>
      <c r="N60" s="2383"/>
      <c r="O60" s="2383"/>
      <c r="P60" s="2383"/>
      <c r="Q60" s="2383"/>
      <c r="R60" s="2383"/>
      <c r="S60" s="719"/>
      <c r="T60" s="716"/>
      <c r="U60" s="625"/>
      <c r="V60" s="625"/>
      <c r="W60" s="626"/>
      <c r="X60" s="626"/>
      <c r="Y60" s="626"/>
      <c r="Z60" s="626"/>
      <c r="AA60" s="627"/>
      <c r="AB60" s="628"/>
      <c r="AC60" s="2375"/>
      <c r="AD60" s="629"/>
      <c r="AE60" s="630"/>
      <c r="AF60" s="630"/>
      <c r="AG60" s="631"/>
      <c r="AH60" s="632"/>
      <c r="AI60" s="625"/>
      <c r="AJ60" s="625"/>
      <c r="AK60" s="625"/>
      <c r="AL60" s="625"/>
      <c r="AM60" s="625"/>
      <c r="AN60" s="625"/>
      <c r="AO60" s="625"/>
      <c r="AP60" s="625"/>
      <c r="AQ60" s="625"/>
      <c r="AR60" s="625"/>
      <c r="AS60" s="625"/>
      <c r="AT60" s="625"/>
      <c r="AU60" s="625"/>
      <c r="AV60" s="625"/>
      <c r="AW60" s="625"/>
      <c r="AX60" s="625"/>
      <c r="AY60" s="625"/>
      <c r="AZ60" s="625"/>
      <c r="BA60" s="625"/>
      <c r="BB60" s="625"/>
      <c r="BC60" s="625"/>
      <c r="BD60" s="625"/>
      <c r="BE60" s="625"/>
      <c r="BF60" s="625"/>
      <c r="BG60" s="625"/>
      <c r="BH60" s="625"/>
      <c r="BI60" s="625"/>
      <c r="BJ60" s="625"/>
      <c r="BK60" s="625"/>
      <c r="BL60" s="625"/>
      <c r="BM60" s="625"/>
      <c r="BN60" s="625"/>
      <c r="BO60" s="625"/>
      <c r="BP60" s="625"/>
      <c r="BQ60" s="625"/>
      <c r="BR60" s="625"/>
      <c r="BS60" s="625"/>
      <c r="BT60" s="625"/>
      <c r="BU60" s="625"/>
      <c r="BV60" s="626"/>
      <c r="BW60" s="626"/>
      <c r="BX60" s="626"/>
      <c r="BY60" s="626"/>
      <c r="BZ60" s="626"/>
      <c r="CA60" s="626"/>
      <c r="CB60" s="626"/>
      <c r="CC60" s="626"/>
      <c r="CD60" s="626"/>
      <c r="CE60" s="626"/>
      <c r="CF60" s="1850"/>
    </row>
    <row customHeight="1" ht="15" hidden="1">
      <c r="A61" s="623"/>
      <c r="B61" s="624"/>
      <c r="C61" s="624"/>
      <c r="D61" s="2579"/>
      <c r="E61" s="2377" t="s">
        <v>645</v>
      </c>
      <c r="F61" s="2378"/>
      <c r="G61" s="2379"/>
      <c r="H61" s="2383" t="str">
        <f>IF(A59="","",INDEX(DIFFERENTIATION_UNMERGE_SYSTEM,MATCH(A59,DIFFERENTIATION_ID_DIFF,0)))</f>
        <v>АБМК, п. Правокубанский</v>
      </c>
      <c r="I61" s="2383"/>
      <c r="J61" s="2383"/>
      <c r="K61" s="2383"/>
      <c r="L61" s="2383"/>
      <c r="M61" s="2383"/>
      <c r="N61" s="2383"/>
      <c r="O61" s="2383"/>
      <c r="P61" s="2383"/>
      <c r="Q61" s="2383"/>
      <c r="R61" s="2383"/>
      <c r="S61" s="719"/>
      <c r="T61" s="716"/>
      <c r="U61" s="625"/>
      <c r="V61" s="625"/>
      <c r="W61" s="626"/>
      <c r="X61" s="626"/>
      <c r="Y61" s="626"/>
      <c r="Z61" s="626"/>
      <c r="AA61" s="627"/>
      <c r="AB61" s="628"/>
      <c r="AC61" s="2375"/>
      <c r="AD61" s="629"/>
      <c r="AE61" s="630"/>
      <c r="AF61" s="630"/>
      <c r="AG61" s="631"/>
      <c r="AH61" s="632"/>
      <c r="AI61" s="625"/>
      <c r="AJ61" s="625"/>
      <c r="AK61" s="625"/>
      <c r="AL61" s="625"/>
      <c r="AM61" s="625"/>
      <c r="AN61" s="625"/>
      <c r="AO61" s="625"/>
      <c r="AP61" s="625"/>
      <c r="AQ61" s="625"/>
      <c r="AR61" s="625"/>
      <c r="AS61" s="625"/>
      <c r="AT61" s="625"/>
      <c r="AU61" s="625"/>
      <c r="AV61" s="625"/>
      <c r="AW61" s="625"/>
      <c r="AX61" s="625"/>
      <c r="AY61" s="625"/>
      <c r="AZ61" s="625"/>
      <c r="BA61" s="625"/>
      <c r="BB61" s="625"/>
      <c r="BC61" s="625"/>
      <c r="BD61" s="625"/>
      <c r="BE61" s="625"/>
      <c r="BF61" s="625"/>
      <c r="BG61" s="625"/>
      <c r="BH61" s="625"/>
      <c r="BI61" s="625"/>
      <c r="BJ61" s="625"/>
      <c r="BK61" s="625"/>
      <c r="BL61" s="625"/>
      <c r="BM61" s="625"/>
      <c r="BN61" s="625"/>
      <c r="BO61" s="625"/>
      <c r="BP61" s="625"/>
      <c r="BQ61" s="625"/>
      <c r="BR61" s="625"/>
      <c r="BS61" s="625"/>
      <c r="BT61" s="625"/>
      <c r="BU61" s="625"/>
      <c r="BV61" s="626"/>
      <c r="BW61" s="626"/>
      <c r="BX61" s="626"/>
      <c r="BY61" s="626"/>
      <c r="BZ61" s="626"/>
      <c r="CA61" s="626"/>
      <c r="CB61" s="626"/>
      <c r="CC61" s="626"/>
      <c r="CD61" s="626"/>
      <c r="CE61" s="626"/>
      <c r="CF61" s="1850"/>
    </row>
    <row customHeight="1" ht="24.75" hidden="1">
      <c r="A62" s="1806"/>
      <c r="B62" s="1160"/>
      <c r="C62" s="412"/>
      <c r="D62" s="2579"/>
      <c r="E62" s="2376" t="s">
        <v>690</v>
      </c>
      <c r="F62" s="2376"/>
      <c r="G62" s="2376"/>
      <c r="H62" s="2376"/>
      <c r="I62" s="2376"/>
      <c r="J62" s="2376"/>
      <c r="K62" s="2376"/>
      <c r="L62" s="2376"/>
      <c r="M62" s="2376"/>
      <c r="N62" s="2376"/>
      <c r="O62" s="2376"/>
      <c r="P62" s="2376"/>
      <c r="Q62" s="558">
        <f>SUMIF(T63:T64,"i",Q63:Q64)</f>
        <v>0</v>
      </c>
      <c r="R62" s="1017"/>
      <c r="S62" s="1798" t="s">
        <v>691</v>
      </c>
      <c r="T62" s="717" t="s">
        <v>692</v>
      </c>
      <c r="U62" s="2374">
        <v>1</v>
      </c>
      <c r="V62" s="2374" t="s">
        <v>655</v>
      </c>
      <c r="W62" s="1160"/>
      <c r="X62" s="1160"/>
      <c r="Y62" s="1160"/>
      <c r="Z62" s="1160"/>
      <c r="AA62" s="1636"/>
      <c r="AB62" s="1160"/>
      <c r="AC62" s="2375"/>
      <c r="AD62" s="629"/>
      <c r="AE62" s="1160"/>
      <c r="AF62" s="1160"/>
      <c r="AG62" s="1636"/>
      <c r="AH62" s="1636"/>
      <c r="AI62" s="1636"/>
      <c r="AJ62" s="1636"/>
      <c r="AK62" s="1636"/>
      <c r="AL62" s="1636"/>
      <c r="AM62" s="1636"/>
      <c r="AN62" s="1636"/>
      <c r="AO62" s="1636"/>
      <c r="AP62" s="1636"/>
      <c r="AQ62" s="1636"/>
      <c r="AR62" s="1636"/>
      <c r="AS62" s="1636"/>
      <c r="AT62" s="1636"/>
      <c r="AU62" s="1636"/>
      <c r="AV62" s="1636"/>
      <c r="AW62" s="1636"/>
      <c r="AX62" s="1636"/>
      <c r="AY62" s="1636"/>
      <c r="AZ62" s="1636"/>
      <c r="BA62" s="1636"/>
      <c r="BB62" s="1636"/>
      <c r="BC62" s="1636"/>
      <c r="BD62" s="1636"/>
      <c r="BE62" s="1636"/>
      <c r="BF62" s="1636"/>
      <c r="BG62" s="1636"/>
      <c r="BH62" s="1636"/>
      <c r="BI62" s="1636"/>
      <c r="BJ62" s="1636"/>
      <c r="BK62" s="1636"/>
      <c r="BL62" s="1636"/>
      <c r="BM62" s="1636"/>
      <c r="BN62" s="1636"/>
      <c r="BO62" s="1636"/>
      <c r="BP62" s="1636"/>
      <c r="BQ62" s="1636"/>
      <c r="BR62" s="1636"/>
      <c r="BS62" s="1636"/>
      <c r="BT62" s="1636"/>
      <c r="BU62" s="1636"/>
      <c r="BV62" s="1160"/>
      <c r="BW62" s="1160"/>
      <c r="BX62" s="1160"/>
      <c r="BY62" s="1160"/>
      <c r="BZ62" s="1160"/>
      <c r="CA62" s="1160"/>
      <c r="CB62" s="1160"/>
      <c r="CC62" s="1160"/>
      <c r="CD62" s="1160"/>
      <c r="CE62" s="1160"/>
      <c r="CF62" s="1850"/>
    </row>
    <row customHeight="1" ht="11.25" hidden="1">
      <c r="A63" s="1793"/>
      <c r="B63" s="1636"/>
      <c r="C63" s="1636"/>
      <c r="D63" s="2579"/>
      <c r="E63" s="635"/>
      <c r="F63" s="635">
        <v>0</v>
      </c>
      <c r="G63" s="635"/>
      <c r="H63" s="635"/>
      <c r="I63" s="635"/>
      <c r="J63" s="635"/>
      <c r="K63" s="635"/>
      <c r="L63" s="635"/>
      <c r="M63" s="635"/>
      <c r="N63" s="635"/>
      <c r="O63" s="635"/>
      <c r="P63" s="635"/>
      <c r="Q63" s="635"/>
      <c r="R63" s="635"/>
      <c r="S63" s="636"/>
      <c r="T63" s="718"/>
      <c r="U63" s="2374"/>
      <c r="V63" s="2374"/>
      <c r="W63" s="1636"/>
      <c r="X63" s="1636"/>
      <c r="Y63" s="1636"/>
      <c r="Z63" s="1636"/>
      <c r="AA63" s="1636"/>
      <c r="AB63" s="1160"/>
      <c r="AC63" s="2375"/>
      <c r="AD63" s="629"/>
      <c r="AE63" s="1160"/>
      <c r="AF63" s="1160"/>
      <c r="AG63" s="1636"/>
      <c r="AH63" s="1636"/>
      <c r="AI63" s="1636"/>
      <c r="AJ63" s="1636"/>
      <c r="AK63" s="1636"/>
      <c r="AL63" s="1636"/>
      <c r="AM63" s="1636"/>
      <c r="AN63" s="1636"/>
      <c r="AO63" s="1636"/>
      <c r="AP63" s="1636"/>
      <c r="AQ63" s="1636"/>
      <c r="AR63" s="1636"/>
      <c r="AS63" s="1636"/>
      <c r="AT63" s="1636"/>
      <c r="AU63" s="1636"/>
      <c r="AV63" s="1636"/>
      <c r="AW63" s="1636"/>
      <c r="AX63" s="1636"/>
      <c r="AY63" s="1636"/>
      <c r="AZ63" s="1636"/>
      <c r="BA63" s="1636"/>
      <c r="BB63" s="1636"/>
      <c r="BC63" s="1636"/>
      <c r="BD63" s="1636"/>
      <c r="BE63" s="1636"/>
      <c r="BF63" s="1636"/>
      <c r="BG63" s="1636"/>
      <c r="BH63" s="1636"/>
      <c r="BI63" s="1636"/>
      <c r="BJ63" s="1636"/>
      <c r="BK63" s="1636"/>
      <c r="BL63" s="1636"/>
      <c r="BM63" s="1636"/>
      <c r="BN63" s="1636"/>
      <c r="BO63" s="1636"/>
      <c r="BP63" s="1636"/>
      <c r="BQ63" s="1636"/>
      <c r="BR63" s="1636"/>
      <c r="BS63" s="1636"/>
      <c r="BT63" s="1636"/>
      <c r="BU63" s="1636"/>
      <c r="BV63" s="1636"/>
      <c r="BW63" s="1636"/>
      <c r="BX63" s="1636"/>
      <c r="BY63" s="1636"/>
      <c r="BZ63" s="1636"/>
      <c r="CA63" s="1636"/>
      <c r="CB63" s="1636"/>
      <c r="CC63" s="1636"/>
      <c r="CD63" s="1636"/>
      <c r="CE63" s="1636"/>
      <c r="CF63" s="1850"/>
    </row>
    <row customHeight="1" ht="11.25" hidden="1">
      <c r="A64" s="1806"/>
      <c r="B64" s="1160"/>
      <c r="C64" s="412"/>
      <c r="D64" s="2579"/>
      <c r="E64" s="649" t="s">
        <v>22</v>
      </c>
      <c r="F64" s="1168" t="s">
        <v>22</v>
      </c>
      <c r="G64" s="1168" t="s">
        <v>695</v>
      </c>
      <c r="H64" s="651" t="s">
        <v>22</v>
      </c>
      <c r="I64" s="651"/>
      <c r="J64" s="651"/>
      <c r="K64" s="651"/>
      <c r="L64" s="651"/>
      <c r="M64" s="651"/>
      <c r="N64" s="651"/>
      <c r="O64" s="651"/>
      <c r="P64" s="651"/>
      <c r="Q64" s="651"/>
      <c r="R64" s="652"/>
      <c r="S64" s="653"/>
      <c r="T64" s="718"/>
      <c r="U64" s="2374"/>
      <c r="V64" s="2374"/>
      <c r="W64" s="1160"/>
      <c r="X64" s="1160"/>
      <c r="Y64" s="1160"/>
      <c r="Z64" s="1160"/>
      <c r="AA64" s="1636"/>
      <c r="AB64" s="1160"/>
      <c r="AC64" s="2375"/>
      <c r="AD64" s="629"/>
      <c r="AE64" s="1160"/>
      <c r="AF64" s="1160"/>
      <c r="AG64" s="1636"/>
      <c r="AH64" s="1636"/>
      <c r="AI64" s="1636"/>
      <c r="AJ64" s="1636"/>
      <c r="AK64" s="1636"/>
      <c r="AL64" s="1636"/>
      <c r="AM64" s="1636"/>
      <c r="AN64" s="1636"/>
      <c r="AO64" s="1636"/>
      <c r="AP64" s="1636"/>
      <c r="AQ64" s="1636"/>
      <c r="AR64" s="1636"/>
      <c r="AS64" s="1636"/>
      <c r="AT64" s="1636"/>
      <c r="AU64" s="1636"/>
      <c r="AV64" s="1636"/>
      <c r="AW64" s="1636"/>
      <c r="AX64" s="1636"/>
      <c r="AY64" s="1636"/>
      <c r="AZ64" s="1636"/>
      <c r="BA64" s="1636"/>
      <c r="BB64" s="1636"/>
      <c r="BC64" s="1636"/>
      <c r="BD64" s="1636"/>
      <c r="BE64" s="1636"/>
      <c r="BF64" s="1636"/>
      <c r="BG64" s="1636"/>
      <c r="BH64" s="1636"/>
      <c r="BI64" s="1636"/>
      <c r="BJ64" s="1636"/>
      <c r="BK64" s="1636"/>
      <c r="BL64" s="1636"/>
      <c r="BM64" s="1636"/>
      <c r="BN64" s="1636"/>
      <c r="BO64" s="1636"/>
      <c r="BP64" s="1636"/>
      <c r="BQ64" s="1636"/>
      <c r="BR64" s="1636"/>
      <c r="BS64" s="1636"/>
      <c r="BT64" s="1636"/>
      <c r="BU64" s="1636"/>
      <c r="BV64" s="1160"/>
      <c r="BW64" s="1160"/>
      <c r="BX64" s="1160"/>
      <c r="BY64" s="1160"/>
      <c r="BZ64" s="1160"/>
      <c r="CA64" s="1160"/>
      <c r="CB64" s="1160"/>
      <c r="CC64" s="1160"/>
      <c r="CD64" s="1160"/>
      <c r="CE64" s="1160"/>
      <c r="CF64" s="1850"/>
    </row>
    <row customHeight="1" ht="5.25" hidden="1">
      <c r="A65" s="1793"/>
      <c r="B65" s="1636"/>
      <c r="C65" s="1636"/>
      <c r="D65" s="2579"/>
      <c r="E65" s="1039"/>
      <c r="F65" s="1039"/>
      <c r="G65" s="1039"/>
      <c r="H65" s="1039"/>
      <c r="I65" s="1039"/>
      <c r="J65" s="1039"/>
      <c r="K65" s="1039"/>
      <c r="L65" s="1039"/>
      <c r="M65" s="1039"/>
      <c r="N65" s="1039"/>
      <c r="O65" s="1039"/>
      <c r="P65" s="1039"/>
      <c r="Q65" s="1040"/>
      <c r="R65" s="1041"/>
      <c r="S65" s="1042"/>
      <c r="T65" s="717" t="s">
        <v>692</v>
      </c>
      <c r="U65" s="2374">
        <v>1</v>
      </c>
      <c r="V65" s="2374" t="s">
        <v>655</v>
      </c>
      <c r="W65" s="1636"/>
      <c r="X65" s="1636"/>
      <c r="Y65" s="1636"/>
      <c r="Z65" s="1636"/>
      <c r="AA65" s="1636"/>
      <c r="AB65" s="1636"/>
      <c r="AC65" s="1037"/>
      <c r="AD65" s="1038"/>
      <c r="AE65" s="1636"/>
      <c r="AF65" s="1636"/>
      <c r="AG65" s="1636"/>
      <c r="AH65" s="1636"/>
      <c r="AI65" s="1636"/>
      <c r="AJ65" s="1636"/>
      <c r="AK65" s="1636"/>
      <c r="AL65" s="1636"/>
      <c r="AM65" s="1636"/>
      <c r="AN65" s="1636"/>
      <c r="AO65" s="1636"/>
      <c r="AP65" s="1636"/>
      <c r="AQ65" s="1636"/>
      <c r="AR65" s="1636"/>
      <c r="AS65" s="1636"/>
      <c r="AT65" s="1636"/>
      <c r="AU65" s="1636"/>
      <c r="AV65" s="1636"/>
      <c r="AW65" s="1636"/>
      <c r="AX65" s="1636"/>
      <c r="AY65" s="1636"/>
      <c r="AZ65" s="1636"/>
      <c r="BA65" s="1636"/>
      <c r="BB65" s="1636"/>
      <c r="BC65" s="1636"/>
      <c r="BD65" s="1636"/>
      <c r="BE65" s="1636"/>
      <c r="BF65" s="1636"/>
      <c r="BG65" s="1636"/>
      <c r="BH65" s="1636"/>
      <c r="BI65" s="1636"/>
      <c r="BJ65" s="1636"/>
      <c r="BK65" s="1636"/>
      <c r="BL65" s="1636"/>
      <c r="BM65" s="1636"/>
      <c r="BN65" s="1636"/>
      <c r="BO65" s="1636"/>
      <c r="BP65" s="1636"/>
      <c r="BQ65" s="1636"/>
      <c r="BR65" s="1636"/>
      <c r="BS65" s="1636"/>
      <c r="BT65" s="1636"/>
      <c r="BU65" s="1636"/>
      <c r="BV65" s="1636"/>
      <c r="BW65" s="1636"/>
      <c r="BX65" s="1636"/>
      <c r="BY65" s="1636"/>
      <c r="BZ65" s="1636"/>
      <c r="CA65" s="1636"/>
      <c r="CB65" s="1636"/>
      <c r="CC65" s="1636"/>
      <c r="CD65" s="1636"/>
      <c r="CE65" s="1636"/>
      <c r="CF65" s="1316"/>
    </row>
    <row customHeight="1" ht="5.25" hidden="1">
      <c r="A66" s="1793"/>
      <c r="B66" s="1636"/>
      <c r="C66" s="1636"/>
      <c r="D66" s="2579"/>
      <c r="E66" s="635"/>
      <c r="F66" s="635"/>
      <c r="G66" s="635"/>
      <c r="H66" s="635"/>
      <c r="I66" s="635"/>
      <c r="J66" s="635"/>
      <c r="K66" s="635"/>
      <c r="L66" s="635"/>
      <c r="M66" s="635"/>
      <c r="N66" s="635"/>
      <c r="O66" s="635"/>
      <c r="P66" s="635"/>
      <c r="Q66" s="635"/>
      <c r="R66" s="635"/>
      <c r="S66" s="636"/>
      <c r="T66" s="718"/>
      <c r="U66" s="2374"/>
      <c r="V66" s="2374"/>
      <c r="W66" s="1636"/>
      <c r="X66" s="1636"/>
      <c r="Y66" s="1636"/>
      <c r="Z66" s="1636"/>
      <c r="AA66" s="1636"/>
      <c r="AB66" s="1636"/>
      <c r="AC66" s="1037"/>
      <c r="AD66" s="1038"/>
      <c r="AE66" s="1636"/>
      <c r="AF66" s="1636"/>
      <c r="AG66" s="1636"/>
      <c r="AH66" s="1636"/>
      <c r="AI66" s="1636"/>
      <c r="AJ66" s="1636"/>
      <c r="AK66" s="1636"/>
      <c r="AL66" s="1636"/>
      <c r="AM66" s="1636"/>
      <c r="AN66" s="1636"/>
      <c r="AO66" s="1636"/>
      <c r="AP66" s="1636"/>
      <c r="AQ66" s="1636"/>
      <c r="AR66" s="1636"/>
      <c r="AS66" s="1636"/>
      <c r="AT66" s="1636"/>
      <c r="AU66" s="1636"/>
      <c r="AV66" s="1636"/>
      <c r="AW66" s="1636"/>
      <c r="AX66" s="1636"/>
      <c r="AY66" s="1636"/>
      <c r="AZ66" s="1636"/>
      <c r="BA66" s="1636"/>
      <c r="BB66" s="1636"/>
      <c r="BC66" s="1636"/>
      <c r="BD66" s="1636"/>
      <c r="BE66" s="1636"/>
      <c r="BF66" s="1636"/>
      <c r="BG66" s="1636"/>
      <c r="BH66" s="1636"/>
      <c r="BI66" s="1636"/>
      <c r="BJ66" s="1636"/>
      <c r="BK66" s="1636"/>
      <c r="BL66" s="1636"/>
      <c r="BM66" s="1636"/>
      <c r="BN66" s="1636"/>
      <c r="BO66" s="1636"/>
      <c r="BP66" s="1636"/>
      <c r="BQ66" s="1636"/>
      <c r="BR66" s="1636"/>
      <c r="BS66" s="1636"/>
      <c r="BT66" s="1636"/>
      <c r="BU66" s="1636"/>
      <c r="BV66" s="1636"/>
      <c r="BW66" s="1636"/>
      <c r="BX66" s="1636"/>
      <c r="BY66" s="1636"/>
      <c r="BZ66" s="1636"/>
      <c r="CA66" s="1636"/>
      <c r="CB66" s="1636"/>
      <c r="CC66" s="1636"/>
      <c r="CD66" s="1636"/>
      <c r="CE66" s="1636"/>
      <c r="CF66" s="1316"/>
    </row>
    <row customHeight="1" ht="5.25" hidden="1">
      <c r="A67" s="1793"/>
      <c r="B67" s="1636"/>
      <c r="C67" s="1636"/>
      <c r="D67" s="2580"/>
      <c r="E67" s="1043"/>
      <c r="F67" s="1044"/>
      <c r="G67" s="1044"/>
      <c r="H67" s="1045"/>
      <c r="I67" s="1045"/>
      <c r="J67" s="1045"/>
      <c r="K67" s="1045"/>
      <c r="L67" s="1045"/>
      <c r="M67" s="1045"/>
      <c r="N67" s="1045"/>
      <c r="O67" s="1045"/>
      <c r="P67" s="1045"/>
      <c r="Q67" s="1045"/>
      <c r="R67" s="946"/>
      <c r="S67" s="1046"/>
      <c r="T67" s="718"/>
      <c r="U67" s="2374"/>
      <c r="V67" s="2374"/>
      <c r="W67" s="1636"/>
      <c r="X67" s="1636"/>
      <c r="Y67" s="1636"/>
      <c r="Z67" s="1636"/>
      <c r="AA67" s="1636"/>
      <c r="AB67" s="1636"/>
      <c r="AC67" s="1037"/>
      <c r="AD67" s="1038"/>
      <c r="AE67" s="1636"/>
      <c r="AF67" s="1636"/>
      <c r="AG67" s="1636"/>
      <c r="AH67" s="1636"/>
      <c r="AI67" s="1636"/>
      <c r="AJ67" s="1636"/>
      <c r="AK67" s="1636"/>
      <c r="AL67" s="1636"/>
      <c r="AM67" s="1636"/>
      <c r="AN67" s="1636"/>
      <c r="AO67" s="1636"/>
      <c r="AP67" s="1636"/>
      <c r="AQ67" s="1636"/>
      <c r="AR67" s="1636"/>
      <c r="AS67" s="1636"/>
      <c r="AT67" s="1636"/>
      <c r="AU67" s="1636"/>
      <c r="AV67" s="1636"/>
      <c r="AW67" s="1636"/>
      <c r="AX67" s="1636"/>
      <c r="AY67" s="1636"/>
      <c r="AZ67" s="1636"/>
      <c r="BA67" s="1636"/>
      <c r="BB67" s="1636"/>
      <c r="BC67" s="1636"/>
      <c r="BD67" s="1636"/>
      <c r="BE67" s="1636"/>
      <c r="BF67" s="1636"/>
      <c r="BG67" s="1636"/>
      <c r="BH67" s="1636"/>
      <c r="BI67" s="1636"/>
      <c r="BJ67" s="1636"/>
      <c r="BK67" s="1636"/>
      <c r="BL67" s="1636"/>
      <c r="BM67" s="1636"/>
      <c r="BN67" s="1636"/>
      <c r="BO67" s="1636"/>
      <c r="BP67" s="1636"/>
      <c r="BQ67" s="1636"/>
      <c r="BR67" s="1636"/>
      <c r="BS67" s="1636"/>
      <c r="BT67" s="1636"/>
      <c r="BU67" s="1636"/>
      <c r="BV67" s="1636"/>
      <c r="BW67" s="1636"/>
      <c r="BX67" s="1636"/>
      <c r="BY67" s="1636"/>
      <c r="BZ67" s="1636"/>
      <c r="CA67" s="1636"/>
      <c r="CB67" s="1636"/>
      <c r="CC67" s="1636"/>
      <c r="CD67" s="1636"/>
      <c r="CE67" s="1636"/>
      <c r="CF67" s="1316"/>
    </row>
    <row customHeight="1" ht="15" hidden="1">
      <c r="A68" s="623" t="s">
        <v>182</v>
      </c>
      <c r="B68" s="624"/>
      <c r="C68" s="624" t="s">
        <v>22</v>
      </c>
      <c r="D68" s="2578" t="s">
        <v>700</v>
      </c>
      <c r="E68" s="2377" t="s">
        <v>157</v>
      </c>
      <c r="F68" s="2378"/>
      <c r="G68" s="2379"/>
      <c r="H68" s="2383" t="str">
        <f>IF(A68="","",INDEX(DIFFERENTIATION_UNMERGE_VD,MATCH(A68,DIFFERENTIATION_ID_DIFF,0)))</f>
        <v>Подключение (технологическое присоединение) к системе теплоснабжения</v>
      </c>
      <c r="I68" s="2383"/>
      <c r="J68" s="2383"/>
      <c r="K68" s="2383"/>
      <c r="L68" s="2383"/>
      <c r="M68" s="2383"/>
      <c r="N68" s="2383"/>
      <c r="O68" s="2383"/>
      <c r="P68" s="2383"/>
      <c r="Q68" s="2383"/>
      <c r="R68" s="2383"/>
      <c r="S68" s="719"/>
      <c r="T68" s="716"/>
      <c r="U68" s="625"/>
      <c r="V68" s="625"/>
      <c r="W68" s="626"/>
      <c r="X68" s="626"/>
      <c r="Y68" s="626"/>
      <c r="Z68" s="626"/>
      <c r="AA68" s="627"/>
      <c r="AB68" s="628"/>
      <c r="AC68" s="2375"/>
      <c r="AD68" s="629"/>
      <c r="AE68" s="630" t="s">
        <v>22</v>
      </c>
      <c r="AF68" s="630"/>
      <c r="AG68" s="631" t="s">
        <v>689</v>
      </c>
      <c r="AH68" s="632">
        <v>3</v>
      </c>
      <c r="AI68" s="625"/>
      <c r="AJ68" s="625"/>
      <c r="AK68" s="625"/>
      <c r="AL68" s="625"/>
      <c r="AM68" s="625"/>
      <c r="AN68" s="625"/>
      <c r="AO68" s="625"/>
      <c r="AP68" s="625"/>
      <c r="AQ68" s="625"/>
      <c r="AR68" s="625"/>
      <c r="AS68" s="625"/>
      <c r="AT68" s="625"/>
      <c r="AU68" s="625"/>
      <c r="AV68" s="625"/>
      <c r="AW68" s="625"/>
      <c r="AX68" s="625"/>
      <c r="AY68" s="625"/>
      <c r="AZ68" s="625"/>
      <c r="BA68" s="625"/>
      <c r="BB68" s="625"/>
      <c r="BC68" s="625"/>
      <c r="BD68" s="625"/>
      <c r="BE68" s="625"/>
      <c r="BF68" s="625"/>
      <c r="BG68" s="625"/>
      <c r="BH68" s="625"/>
      <c r="BI68" s="625"/>
      <c r="BJ68" s="625"/>
      <c r="BK68" s="625"/>
      <c r="BL68" s="625"/>
      <c r="BM68" s="625"/>
      <c r="BN68" s="625"/>
      <c r="BO68" s="625"/>
      <c r="BP68" s="625"/>
      <c r="BQ68" s="625"/>
      <c r="BR68" s="625"/>
      <c r="BS68" s="625"/>
      <c r="BT68" s="625"/>
      <c r="BU68" s="625"/>
      <c r="BV68" s="626"/>
      <c r="BW68" s="626"/>
      <c r="BX68" s="626"/>
      <c r="BY68" s="626"/>
      <c r="BZ68" s="626"/>
      <c r="CA68" s="626"/>
      <c r="CB68" s="626"/>
      <c r="CC68" s="626"/>
      <c r="CD68" s="626"/>
      <c r="CE68" s="626"/>
      <c r="CF68" s="1850"/>
    </row>
    <row customHeight="1" ht="15" hidden="1">
      <c r="A69" s="623"/>
      <c r="B69" s="624"/>
      <c r="C69" s="624"/>
      <c r="D69" s="2579"/>
      <c r="E69" s="2377" t="s">
        <v>644</v>
      </c>
      <c r="F69" s="2378"/>
      <c r="G69" s="2379"/>
      <c r="H69" s="2383" t="str">
        <f>IF(A68="","",INDEX(DIFFERENTIATION_UNMERGE_AREA,MATCH(A68,DIFFERENTIATION_ID_DIFF,0)))</f>
        <v>Территория 5</v>
      </c>
      <c r="I69" s="2383"/>
      <c r="J69" s="2383"/>
      <c r="K69" s="2383"/>
      <c r="L69" s="2383"/>
      <c r="M69" s="2383"/>
      <c r="N69" s="2383"/>
      <c r="O69" s="2383"/>
      <c r="P69" s="2383"/>
      <c r="Q69" s="2383"/>
      <c r="R69" s="2383"/>
      <c r="S69" s="719"/>
      <c r="T69" s="716"/>
      <c r="U69" s="625"/>
      <c r="V69" s="625"/>
      <c r="W69" s="626"/>
      <c r="X69" s="626"/>
      <c r="Y69" s="626"/>
      <c r="Z69" s="626"/>
      <c r="AA69" s="627"/>
      <c r="AB69" s="628"/>
      <c r="AC69" s="2375"/>
      <c r="AD69" s="629"/>
      <c r="AE69" s="630"/>
      <c r="AF69" s="630"/>
      <c r="AG69" s="631"/>
      <c r="AH69" s="632"/>
      <c r="AI69" s="625"/>
      <c r="AJ69" s="625"/>
      <c r="AK69" s="625"/>
      <c r="AL69" s="625"/>
      <c r="AM69" s="625"/>
      <c r="AN69" s="625"/>
      <c r="AO69" s="625"/>
      <c r="AP69" s="625"/>
      <c r="AQ69" s="625"/>
      <c r="AR69" s="625"/>
      <c r="AS69" s="625"/>
      <c r="AT69" s="625"/>
      <c r="AU69" s="625"/>
      <c r="AV69" s="625"/>
      <c r="AW69" s="625"/>
      <c r="AX69" s="625"/>
      <c r="AY69" s="625"/>
      <c r="AZ69" s="625"/>
      <c r="BA69" s="625"/>
      <c r="BB69" s="625"/>
      <c r="BC69" s="625"/>
      <c r="BD69" s="625"/>
      <c r="BE69" s="625"/>
      <c r="BF69" s="625"/>
      <c r="BG69" s="625"/>
      <c r="BH69" s="625"/>
      <c r="BI69" s="625"/>
      <c r="BJ69" s="625"/>
      <c r="BK69" s="625"/>
      <c r="BL69" s="625"/>
      <c r="BM69" s="625"/>
      <c r="BN69" s="625"/>
      <c r="BO69" s="625"/>
      <c r="BP69" s="625"/>
      <c r="BQ69" s="625"/>
      <c r="BR69" s="625"/>
      <c r="BS69" s="625"/>
      <c r="BT69" s="625"/>
      <c r="BU69" s="625"/>
      <c r="BV69" s="626"/>
      <c r="BW69" s="626"/>
      <c r="BX69" s="626"/>
      <c r="BY69" s="626"/>
      <c r="BZ69" s="626"/>
      <c r="CA69" s="626"/>
      <c r="CB69" s="626"/>
      <c r="CC69" s="626"/>
      <c r="CD69" s="626"/>
      <c r="CE69" s="626"/>
      <c r="CF69" s="1850"/>
    </row>
    <row customHeight="1" ht="15" hidden="1">
      <c r="A70" s="623"/>
      <c r="B70" s="624"/>
      <c r="C70" s="624"/>
      <c r="D70" s="2579"/>
      <c r="E70" s="2377" t="s">
        <v>645</v>
      </c>
      <c r="F70" s="2378"/>
      <c r="G70" s="2379"/>
      <c r="H70" s="2383" t="str">
        <f>IF(A68="","",INDEX(DIFFERENTIATION_UNMERGE_SYSTEM,MATCH(A68,DIFFERENTIATION_ID_DIFF,0)))</f>
        <v>Котельная №1, с. Учкекен</v>
      </c>
      <c r="I70" s="2383"/>
      <c r="J70" s="2383"/>
      <c r="K70" s="2383"/>
      <c r="L70" s="2383"/>
      <c r="M70" s="2383"/>
      <c r="N70" s="2383"/>
      <c r="O70" s="2383"/>
      <c r="P70" s="2383"/>
      <c r="Q70" s="2383"/>
      <c r="R70" s="2383"/>
      <c r="S70" s="719"/>
      <c r="T70" s="716"/>
      <c r="U70" s="625"/>
      <c r="V70" s="625"/>
      <c r="W70" s="626"/>
      <c r="X70" s="626"/>
      <c r="Y70" s="626"/>
      <c r="Z70" s="626"/>
      <c r="AA70" s="627"/>
      <c r="AB70" s="628"/>
      <c r="AC70" s="2375"/>
      <c r="AD70" s="629"/>
      <c r="AE70" s="630"/>
      <c r="AF70" s="630"/>
      <c r="AG70" s="631"/>
      <c r="AH70" s="632"/>
      <c r="AI70" s="625"/>
      <c r="AJ70" s="625"/>
      <c r="AK70" s="625"/>
      <c r="AL70" s="625"/>
      <c r="AM70" s="625"/>
      <c r="AN70" s="625"/>
      <c r="AO70" s="625"/>
      <c r="AP70" s="625"/>
      <c r="AQ70" s="625"/>
      <c r="AR70" s="625"/>
      <c r="AS70" s="625"/>
      <c r="AT70" s="625"/>
      <c r="AU70" s="625"/>
      <c r="AV70" s="625"/>
      <c r="AW70" s="625"/>
      <c r="AX70" s="625"/>
      <c r="AY70" s="625"/>
      <c r="AZ70" s="625"/>
      <c r="BA70" s="625"/>
      <c r="BB70" s="625"/>
      <c r="BC70" s="625"/>
      <c r="BD70" s="625"/>
      <c r="BE70" s="625"/>
      <c r="BF70" s="625"/>
      <c r="BG70" s="625"/>
      <c r="BH70" s="625"/>
      <c r="BI70" s="625"/>
      <c r="BJ70" s="625"/>
      <c r="BK70" s="625"/>
      <c r="BL70" s="625"/>
      <c r="BM70" s="625"/>
      <c r="BN70" s="625"/>
      <c r="BO70" s="625"/>
      <c r="BP70" s="625"/>
      <c r="BQ70" s="625"/>
      <c r="BR70" s="625"/>
      <c r="BS70" s="625"/>
      <c r="BT70" s="625"/>
      <c r="BU70" s="625"/>
      <c r="BV70" s="626"/>
      <c r="BW70" s="626"/>
      <c r="BX70" s="626"/>
      <c r="BY70" s="626"/>
      <c r="BZ70" s="626"/>
      <c r="CA70" s="626"/>
      <c r="CB70" s="626"/>
      <c r="CC70" s="626"/>
      <c r="CD70" s="626"/>
      <c r="CE70" s="626"/>
      <c r="CF70" s="1850"/>
    </row>
    <row customHeight="1" ht="24.75" hidden="1">
      <c r="A71" s="1806"/>
      <c r="B71" s="1160"/>
      <c r="C71" s="412"/>
      <c r="D71" s="2579"/>
      <c r="E71" s="2376" t="s">
        <v>690</v>
      </c>
      <c r="F71" s="2376"/>
      <c r="G71" s="2376"/>
      <c r="H71" s="2376"/>
      <c r="I71" s="2376"/>
      <c r="J71" s="2376"/>
      <c r="K71" s="2376"/>
      <c r="L71" s="2376"/>
      <c r="M71" s="2376"/>
      <c r="N71" s="2376"/>
      <c r="O71" s="2376"/>
      <c r="P71" s="2376"/>
      <c r="Q71" s="558">
        <f>SUMIF(T72:T73,"i",Q72:Q73)</f>
        <v>0</v>
      </c>
      <c r="R71" s="1017"/>
      <c r="S71" s="1798" t="s">
        <v>691</v>
      </c>
      <c r="T71" s="717" t="s">
        <v>692</v>
      </c>
      <c r="U71" s="2374">
        <v>1</v>
      </c>
      <c r="V71" s="2374" t="s">
        <v>655</v>
      </c>
      <c r="W71" s="1160"/>
      <c r="X71" s="1160"/>
      <c r="Y71" s="1160"/>
      <c r="Z71" s="1160"/>
      <c r="AA71" s="1636"/>
      <c r="AB71" s="1160"/>
      <c r="AC71" s="2375"/>
      <c r="AD71" s="629"/>
      <c r="AE71" s="1160"/>
      <c r="AF71" s="1160"/>
      <c r="AG71" s="1636"/>
      <c r="AH71" s="1636"/>
      <c r="AI71" s="1636"/>
      <c r="AJ71" s="1636"/>
      <c r="AK71" s="1636"/>
      <c r="AL71" s="1636"/>
      <c r="AM71" s="1636"/>
      <c r="AN71" s="1636"/>
      <c r="AO71" s="1636"/>
      <c r="AP71" s="1636"/>
      <c r="AQ71" s="1636"/>
      <c r="AR71" s="1636"/>
      <c r="AS71" s="1636"/>
      <c r="AT71" s="1636"/>
      <c r="AU71" s="1636"/>
      <c r="AV71" s="1636"/>
      <c r="AW71" s="1636"/>
      <c r="AX71" s="1636"/>
      <c r="AY71" s="1636"/>
      <c r="AZ71" s="1636"/>
      <c r="BA71" s="1636"/>
      <c r="BB71" s="1636"/>
      <c r="BC71" s="1636"/>
      <c r="BD71" s="1636"/>
      <c r="BE71" s="1636"/>
      <c r="BF71" s="1636"/>
      <c r="BG71" s="1636"/>
      <c r="BH71" s="1636"/>
      <c r="BI71" s="1636"/>
      <c r="BJ71" s="1636"/>
      <c r="BK71" s="1636"/>
      <c r="BL71" s="1636"/>
      <c r="BM71" s="1636"/>
      <c r="BN71" s="1636"/>
      <c r="BO71" s="1636"/>
      <c r="BP71" s="1636"/>
      <c r="BQ71" s="1636"/>
      <c r="BR71" s="1636"/>
      <c r="BS71" s="1636"/>
      <c r="BT71" s="1636"/>
      <c r="BU71" s="1636"/>
      <c r="BV71" s="1160"/>
      <c r="BW71" s="1160"/>
      <c r="BX71" s="1160"/>
      <c r="BY71" s="1160"/>
      <c r="BZ71" s="1160"/>
      <c r="CA71" s="1160"/>
      <c r="CB71" s="1160"/>
      <c r="CC71" s="1160"/>
      <c r="CD71" s="1160"/>
      <c r="CE71" s="1160"/>
      <c r="CF71" s="1850"/>
    </row>
    <row customHeight="1" ht="11.25" hidden="1">
      <c r="A72" s="1793"/>
      <c r="B72" s="1636"/>
      <c r="C72" s="1636"/>
      <c r="D72" s="2579"/>
      <c r="E72" s="635"/>
      <c r="F72" s="635">
        <v>0</v>
      </c>
      <c r="G72" s="635"/>
      <c r="H72" s="635"/>
      <c r="I72" s="635"/>
      <c r="J72" s="635"/>
      <c r="K72" s="635"/>
      <c r="L72" s="635"/>
      <c r="M72" s="635"/>
      <c r="N72" s="635"/>
      <c r="O72" s="635"/>
      <c r="P72" s="635"/>
      <c r="Q72" s="635"/>
      <c r="R72" s="635"/>
      <c r="S72" s="636"/>
      <c r="T72" s="718"/>
      <c r="U72" s="2374"/>
      <c r="V72" s="2374"/>
      <c r="W72" s="1636"/>
      <c r="X72" s="1636"/>
      <c r="Y72" s="1636"/>
      <c r="Z72" s="1636"/>
      <c r="AA72" s="1636"/>
      <c r="AB72" s="1160"/>
      <c r="AC72" s="2375"/>
      <c r="AD72" s="629"/>
      <c r="AE72" s="1160"/>
      <c r="AF72" s="1160"/>
      <c r="AG72" s="1636"/>
      <c r="AH72" s="1636"/>
      <c r="AI72" s="1636"/>
      <c r="AJ72" s="1636"/>
      <c r="AK72" s="1636"/>
      <c r="AL72" s="1636"/>
      <c r="AM72" s="1636"/>
      <c r="AN72" s="1636"/>
      <c r="AO72" s="1636"/>
      <c r="AP72" s="1636"/>
      <c r="AQ72" s="1636"/>
      <c r="AR72" s="1636"/>
      <c r="AS72" s="1636"/>
      <c r="AT72" s="1636"/>
      <c r="AU72" s="1636"/>
      <c r="AV72" s="1636"/>
      <c r="AW72" s="1636"/>
      <c r="AX72" s="1636"/>
      <c r="AY72" s="1636"/>
      <c r="AZ72" s="1636"/>
      <c r="BA72" s="1636"/>
      <c r="BB72" s="1636"/>
      <c r="BC72" s="1636"/>
      <c r="BD72" s="1636"/>
      <c r="BE72" s="1636"/>
      <c r="BF72" s="1636"/>
      <c r="BG72" s="1636"/>
      <c r="BH72" s="1636"/>
      <c r="BI72" s="1636"/>
      <c r="BJ72" s="1636"/>
      <c r="BK72" s="1636"/>
      <c r="BL72" s="1636"/>
      <c r="BM72" s="1636"/>
      <c r="BN72" s="1636"/>
      <c r="BO72" s="1636"/>
      <c r="BP72" s="1636"/>
      <c r="BQ72" s="1636"/>
      <c r="BR72" s="1636"/>
      <c r="BS72" s="1636"/>
      <c r="BT72" s="1636"/>
      <c r="BU72" s="1636"/>
      <c r="BV72" s="1636"/>
      <c r="BW72" s="1636"/>
      <c r="BX72" s="1636"/>
      <c r="BY72" s="1636"/>
      <c r="BZ72" s="1636"/>
      <c r="CA72" s="1636"/>
      <c r="CB72" s="1636"/>
      <c r="CC72" s="1636"/>
      <c r="CD72" s="1636"/>
      <c r="CE72" s="1636"/>
      <c r="CF72" s="1850"/>
    </row>
    <row customHeight="1" ht="11.25" hidden="1">
      <c r="A73" s="1806"/>
      <c r="B73" s="1160"/>
      <c r="C73" s="412"/>
      <c r="D73" s="2579"/>
      <c r="E73" s="649" t="s">
        <v>22</v>
      </c>
      <c r="F73" s="1168" t="s">
        <v>22</v>
      </c>
      <c r="G73" s="1168" t="s">
        <v>695</v>
      </c>
      <c r="H73" s="651" t="s">
        <v>22</v>
      </c>
      <c r="I73" s="651"/>
      <c r="J73" s="651"/>
      <c r="K73" s="651"/>
      <c r="L73" s="651"/>
      <c r="M73" s="651"/>
      <c r="N73" s="651"/>
      <c r="O73" s="651"/>
      <c r="P73" s="651"/>
      <c r="Q73" s="651"/>
      <c r="R73" s="652"/>
      <c r="S73" s="653"/>
      <c r="T73" s="718"/>
      <c r="U73" s="2374"/>
      <c r="V73" s="2374"/>
      <c r="W73" s="1160"/>
      <c r="X73" s="1160"/>
      <c r="Y73" s="1160"/>
      <c r="Z73" s="1160"/>
      <c r="AA73" s="1636"/>
      <c r="AB73" s="1160"/>
      <c r="AC73" s="2375"/>
      <c r="AD73" s="629"/>
      <c r="AE73" s="1160"/>
      <c r="AF73" s="1160"/>
      <c r="AG73" s="1636"/>
      <c r="AH73" s="1636"/>
      <c r="AI73" s="1636"/>
      <c r="AJ73" s="1636"/>
      <c r="AK73" s="1636"/>
      <c r="AL73" s="1636"/>
      <c r="AM73" s="1636"/>
      <c r="AN73" s="1636"/>
      <c r="AO73" s="1636"/>
      <c r="AP73" s="1636"/>
      <c r="AQ73" s="1636"/>
      <c r="AR73" s="1636"/>
      <c r="AS73" s="1636"/>
      <c r="AT73" s="1636"/>
      <c r="AU73" s="1636"/>
      <c r="AV73" s="1636"/>
      <c r="AW73" s="1636"/>
      <c r="AX73" s="1636"/>
      <c r="AY73" s="1636"/>
      <c r="AZ73" s="1636"/>
      <c r="BA73" s="1636"/>
      <c r="BB73" s="1636"/>
      <c r="BC73" s="1636"/>
      <c r="BD73" s="1636"/>
      <c r="BE73" s="1636"/>
      <c r="BF73" s="1636"/>
      <c r="BG73" s="1636"/>
      <c r="BH73" s="1636"/>
      <c r="BI73" s="1636"/>
      <c r="BJ73" s="1636"/>
      <c r="BK73" s="1636"/>
      <c r="BL73" s="1636"/>
      <c r="BM73" s="1636"/>
      <c r="BN73" s="1636"/>
      <c r="BO73" s="1636"/>
      <c r="BP73" s="1636"/>
      <c r="BQ73" s="1636"/>
      <c r="BR73" s="1636"/>
      <c r="BS73" s="1636"/>
      <c r="BT73" s="1636"/>
      <c r="BU73" s="1636"/>
      <c r="BV73" s="1160"/>
      <c r="BW73" s="1160"/>
      <c r="BX73" s="1160"/>
      <c r="BY73" s="1160"/>
      <c r="BZ73" s="1160"/>
      <c r="CA73" s="1160"/>
      <c r="CB73" s="1160"/>
      <c r="CC73" s="1160"/>
      <c r="CD73" s="1160"/>
      <c r="CE73" s="1160"/>
      <c r="CF73" s="1850"/>
    </row>
    <row customHeight="1" ht="5.25" hidden="1">
      <c r="A74" s="1793"/>
      <c r="B74" s="1636"/>
      <c r="C74" s="1636"/>
      <c r="D74" s="2579"/>
      <c r="E74" s="1039"/>
      <c r="F74" s="1039"/>
      <c r="G74" s="1039"/>
      <c r="H74" s="1039"/>
      <c r="I74" s="1039"/>
      <c r="J74" s="1039"/>
      <c r="K74" s="1039"/>
      <c r="L74" s="1039"/>
      <c r="M74" s="1039"/>
      <c r="N74" s="1039"/>
      <c r="O74" s="1039"/>
      <c r="P74" s="1039"/>
      <c r="Q74" s="1040"/>
      <c r="R74" s="1041"/>
      <c r="S74" s="1042"/>
      <c r="T74" s="717" t="s">
        <v>692</v>
      </c>
      <c r="U74" s="2374">
        <v>1</v>
      </c>
      <c r="V74" s="2374" t="s">
        <v>655</v>
      </c>
      <c r="W74" s="1636"/>
      <c r="X74" s="1636"/>
      <c r="Y74" s="1636"/>
      <c r="Z74" s="1636"/>
      <c r="AA74" s="1636"/>
      <c r="AB74" s="1636"/>
      <c r="AC74" s="1037"/>
      <c r="AD74" s="1038"/>
      <c r="AE74" s="1636"/>
      <c r="AF74" s="1636"/>
      <c r="AG74" s="1636"/>
      <c r="AH74" s="1636"/>
      <c r="AI74" s="1636"/>
      <c r="AJ74" s="1636"/>
      <c r="AK74" s="1636"/>
      <c r="AL74" s="1636"/>
      <c r="AM74" s="1636"/>
      <c r="AN74" s="1636"/>
      <c r="AO74" s="1636"/>
      <c r="AP74" s="1636"/>
      <c r="AQ74" s="1636"/>
      <c r="AR74" s="1636"/>
      <c r="AS74" s="1636"/>
      <c r="AT74" s="1636"/>
      <c r="AU74" s="1636"/>
      <c r="AV74" s="1636"/>
      <c r="AW74" s="1636"/>
      <c r="AX74" s="1636"/>
      <c r="AY74" s="1636"/>
      <c r="AZ74" s="1636"/>
      <c r="BA74" s="1636"/>
      <c r="BB74" s="1636"/>
      <c r="BC74" s="1636"/>
      <c r="BD74" s="1636"/>
      <c r="BE74" s="1636"/>
      <c r="BF74" s="1636"/>
      <c r="BG74" s="1636"/>
      <c r="BH74" s="1636"/>
      <c r="BI74" s="1636"/>
      <c r="BJ74" s="1636"/>
      <c r="BK74" s="1636"/>
      <c r="BL74" s="1636"/>
      <c r="BM74" s="1636"/>
      <c r="BN74" s="1636"/>
      <c r="BO74" s="1636"/>
      <c r="BP74" s="1636"/>
      <c r="BQ74" s="1636"/>
      <c r="BR74" s="1636"/>
      <c r="BS74" s="1636"/>
      <c r="BT74" s="1636"/>
      <c r="BU74" s="1636"/>
      <c r="BV74" s="1636"/>
      <c r="BW74" s="1636"/>
      <c r="BX74" s="1636"/>
      <c r="BY74" s="1636"/>
      <c r="BZ74" s="1636"/>
      <c r="CA74" s="1636"/>
      <c r="CB74" s="1636"/>
      <c r="CC74" s="1636"/>
      <c r="CD74" s="1636"/>
      <c r="CE74" s="1636"/>
      <c r="CF74" s="1316"/>
    </row>
    <row customHeight="1" ht="5.25" hidden="1">
      <c r="A75" s="1793"/>
      <c r="B75" s="1636"/>
      <c r="C75" s="1636"/>
      <c r="D75" s="2579"/>
      <c r="E75" s="635"/>
      <c r="F75" s="635"/>
      <c r="G75" s="635"/>
      <c r="H75" s="635"/>
      <c r="I75" s="635"/>
      <c r="J75" s="635"/>
      <c r="K75" s="635"/>
      <c r="L75" s="635"/>
      <c r="M75" s="635"/>
      <c r="N75" s="635"/>
      <c r="O75" s="635"/>
      <c r="P75" s="635"/>
      <c r="Q75" s="635"/>
      <c r="R75" s="635"/>
      <c r="S75" s="636"/>
      <c r="T75" s="718"/>
      <c r="U75" s="2374"/>
      <c r="V75" s="2374"/>
      <c r="W75" s="1636"/>
      <c r="X75" s="1636"/>
      <c r="Y75" s="1636"/>
      <c r="Z75" s="1636"/>
      <c r="AA75" s="1636"/>
      <c r="AB75" s="1636"/>
      <c r="AC75" s="1037"/>
      <c r="AD75" s="1038"/>
      <c r="AE75" s="1636"/>
      <c r="AF75" s="1636"/>
      <c r="AG75" s="1636"/>
      <c r="AH75" s="1636"/>
      <c r="AI75" s="1636"/>
      <c r="AJ75" s="1636"/>
      <c r="AK75" s="1636"/>
      <c r="AL75" s="1636"/>
      <c r="AM75" s="1636"/>
      <c r="AN75" s="1636"/>
      <c r="AO75" s="1636"/>
      <c r="AP75" s="1636"/>
      <c r="AQ75" s="1636"/>
      <c r="AR75" s="1636"/>
      <c r="AS75" s="1636"/>
      <c r="AT75" s="1636"/>
      <c r="AU75" s="1636"/>
      <c r="AV75" s="1636"/>
      <c r="AW75" s="1636"/>
      <c r="AX75" s="1636"/>
      <c r="AY75" s="1636"/>
      <c r="AZ75" s="1636"/>
      <c r="BA75" s="1636"/>
      <c r="BB75" s="1636"/>
      <c r="BC75" s="1636"/>
      <c r="BD75" s="1636"/>
      <c r="BE75" s="1636"/>
      <c r="BF75" s="1636"/>
      <c r="BG75" s="1636"/>
      <c r="BH75" s="1636"/>
      <c r="BI75" s="1636"/>
      <c r="BJ75" s="1636"/>
      <c r="BK75" s="1636"/>
      <c r="BL75" s="1636"/>
      <c r="BM75" s="1636"/>
      <c r="BN75" s="1636"/>
      <c r="BO75" s="1636"/>
      <c r="BP75" s="1636"/>
      <c r="BQ75" s="1636"/>
      <c r="BR75" s="1636"/>
      <c r="BS75" s="1636"/>
      <c r="BT75" s="1636"/>
      <c r="BU75" s="1636"/>
      <c r="BV75" s="1636"/>
      <c r="BW75" s="1636"/>
      <c r="BX75" s="1636"/>
      <c r="BY75" s="1636"/>
      <c r="BZ75" s="1636"/>
      <c r="CA75" s="1636"/>
      <c r="CB75" s="1636"/>
      <c r="CC75" s="1636"/>
      <c r="CD75" s="1636"/>
      <c r="CE75" s="1636"/>
      <c r="CF75" s="1316"/>
    </row>
    <row customHeight="1" ht="5.25" hidden="1">
      <c r="A76" s="1793"/>
      <c r="B76" s="1636"/>
      <c r="C76" s="1636"/>
      <c r="D76" s="2580"/>
      <c r="E76" s="1043"/>
      <c r="F76" s="1044"/>
      <c r="G76" s="1044"/>
      <c r="H76" s="1045"/>
      <c r="I76" s="1045"/>
      <c r="J76" s="1045"/>
      <c r="K76" s="1045"/>
      <c r="L76" s="1045"/>
      <c r="M76" s="1045"/>
      <c r="N76" s="1045"/>
      <c r="O76" s="1045"/>
      <c r="P76" s="1045"/>
      <c r="Q76" s="1045"/>
      <c r="R76" s="946"/>
      <c r="S76" s="1046"/>
      <c r="T76" s="718"/>
      <c r="U76" s="2374"/>
      <c r="V76" s="2374"/>
      <c r="W76" s="1636"/>
      <c r="X76" s="1636"/>
      <c r="Y76" s="1636"/>
      <c r="Z76" s="1636"/>
      <c r="AA76" s="1636"/>
      <c r="AB76" s="1636"/>
      <c r="AC76" s="1037"/>
      <c r="AD76" s="1038"/>
      <c r="AE76" s="1636"/>
      <c r="AF76" s="1636"/>
      <c r="AG76" s="1636"/>
      <c r="AH76" s="1636"/>
      <c r="AI76" s="1636"/>
      <c r="AJ76" s="1636"/>
      <c r="AK76" s="1636"/>
      <c r="AL76" s="1636"/>
      <c r="AM76" s="1636"/>
      <c r="AN76" s="1636"/>
      <c r="AO76" s="1636"/>
      <c r="AP76" s="1636"/>
      <c r="AQ76" s="1636"/>
      <c r="AR76" s="1636"/>
      <c r="AS76" s="1636"/>
      <c r="AT76" s="1636"/>
      <c r="AU76" s="1636"/>
      <c r="AV76" s="1636"/>
      <c r="AW76" s="1636"/>
      <c r="AX76" s="1636"/>
      <c r="AY76" s="1636"/>
      <c r="AZ76" s="1636"/>
      <c r="BA76" s="1636"/>
      <c r="BB76" s="1636"/>
      <c r="BC76" s="1636"/>
      <c r="BD76" s="1636"/>
      <c r="BE76" s="1636"/>
      <c r="BF76" s="1636"/>
      <c r="BG76" s="1636"/>
      <c r="BH76" s="1636"/>
      <c r="BI76" s="1636"/>
      <c r="BJ76" s="1636"/>
      <c r="BK76" s="1636"/>
      <c r="BL76" s="1636"/>
      <c r="BM76" s="1636"/>
      <c r="BN76" s="1636"/>
      <c r="BO76" s="1636"/>
      <c r="BP76" s="1636"/>
      <c r="BQ76" s="1636"/>
      <c r="BR76" s="1636"/>
      <c r="BS76" s="1636"/>
      <c r="BT76" s="1636"/>
      <c r="BU76" s="1636"/>
      <c r="BV76" s="1636"/>
      <c r="BW76" s="1636"/>
      <c r="BX76" s="1636"/>
      <c r="BY76" s="1636"/>
      <c r="BZ76" s="1636"/>
      <c r="CA76" s="1636"/>
      <c r="CB76" s="1636"/>
      <c r="CC76" s="1636"/>
      <c r="CD76" s="1636"/>
      <c r="CE76" s="1636"/>
      <c r="CF76" s="1316"/>
    </row>
    <row customHeight="1" ht="15" hidden="1">
      <c r="A77" s="623" t="s">
        <v>184</v>
      </c>
      <c r="B77" s="624"/>
      <c r="C77" s="624" t="s">
        <v>22</v>
      </c>
      <c r="D77" s="2578" t="s">
        <v>701</v>
      </c>
      <c r="E77" s="2377" t="s">
        <v>157</v>
      </c>
      <c r="F77" s="2378"/>
      <c r="G77" s="2379"/>
      <c r="H77" s="2383" t="str">
        <f>IF(A77="","",INDEX(DIFFERENTIATION_UNMERGE_VD,MATCH(A77,DIFFERENTIATION_ID_DIFF,0)))</f>
        <v>Подключение (технологическое присоединение) к системе теплоснабжения</v>
      </c>
      <c r="I77" s="2383"/>
      <c r="J77" s="2383"/>
      <c r="K77" s="2383"/>
      <c r="L77" s="2383"/>
      <c r="M77" s="2383"/>
      <c r="N77" s="2383"/>
      <c r="O77" s="2383"/>
      <c r="P77" s="2383"/>
      <c r="Q77" s="2383"/>
      <c r="R77" s="2383"/>
      <c r="S77" s="719"/>
      <c r="T77" s="716"/>
      <c r="U77" s="625"/>
      <c r="V77" s="625"/>
      <c r="W77" s="626"/>
      <c r="X77" s="626"/>
      <c r="Y77" s="626"/>
      <c r="Z77" s="626"/>
      <c r="AA77" s="627"/>
      <c r="AB77" s="628"/>
      <c r="AC77" s="2375"/>
      <c r="AD77" s="629"/>
      <c r="AE77" s="630" t="s">
        <v>22</v>
      </c>
      <c r="AF77" s="630"/>
      <c r="AG77" s="631" t="s">
        <v>689</v>
      </c>
      <c r="AH77" s="632">
        <v>3</v>
      </c>
      <c r="AI77" s="625"/>
      <c r="AJ77" s="625"/>
      <c r="AK77" s="625"/>
      <c r="AL77" s="625"/>
      <c r="AM77" s="625"/>
      <c r="AN77" s="625"/>
      <c r="AO77" s="625"/>
      <c r="AP77" s="625"/>
      <c r="AQ77" s="625"/>
      <c r="AR77" s="625"/>
      <c r="AS77" s="625"/>
      <c r="AT77" s="625"/>
      <c r="AU77" s="625"/>
      <c r="AV77" s="625"/>
      <c r="AW77" s="625"/>
      <c r="AX77" s="625"/>
      <c r="AY77" s="625"/>
      <c r="AZ77" s="625"/>
      <c r="BA77" s="625"/>
      <c r="BB77" s="625"/>
      <c r="BC77" s="625"/>
      <c r="BD77" s="625"/>
      <c r="BE77" s="625"/>
      <c r="BF77" s="625"/>
      <c r="BG77" s="625"/>
      <c r="BH77" s="625"/>
      <c r="BI77" s="625"/>
      <c r="BJ77" s="625"/>
      <c r="BK77" s="625"/>
      <c r="BL77" s="625"/>
      <c r="BM77" s="625"/>
      <c r="BN77" s="625"/>
      <c r="BO77" s="625"/>
      <c r="BP77" s="625"/>
      <c r="BQ77" s="625"/>
      <c r="BR77" s="625"/>
      <c r="BS77" s="625"/>
      <c r="BT77" s="625"/>
      <c r="BU77" s="625"/>
      <c r="BV77" s="626"/>
      <c r="BW77" s="626"/>
      <c r="BX77" s="626"/>
      <c r="BY77" s="626"/>
      <c r="BZ77" s="626"/>
      <c r="CA77" s="626"/>
      <c r="CB77" s="626"/>
      <c r="CC77" s="626"/>
      <c r="CD77" s="626"/>
      <c r="CE77" s="626"/>
      <c r="CF77" s="1850"/>
    </row>
    <row customHeight="1" ht="15" hidden="1">
      <c r="A78" s="623"/>
      <c r="B78" s="624"/>
      <c r="C78" s="624"/>
      <c r="D78" s="2579"/>
      <c r="E78" s="2377" t="s">
        <v>644</v>
      </c>
      <c r="F78" s="2378"/>
      <c r="G78" s="2379"/>
      <c r="H78" s="2383" t="str">
        <f>IF(A77="","",INDEX(DIFFERENTIATION_UNMERGE_AREA,MATCH(A77,DIFFERENTIATION_ID_DIFF,0)))</f>
        <v>Территория 5</v>
      </c>
      <c r="I78" s="2383"/>
      <c r="J78" s="2383"/>
      <c r="K78" s="2383"/>
      <c r="L78" s="2383"/>
      <c r="M78" s="2383"/>
      <c r="N78" s="2383"/>
      <c r="O78" s="2383"/>
      <c r="P78" s="2383"/>
      <c r="Q78" s="2383"/>
      <c r="R78" s="2383"/>
      <c r="S78" s="719"/>
      <c r="T78" s="716"/>
      <c r="U78" s="625"/>
      <c r="V78" s="625"/>
      <c r="W78" s="626"/>
      <c r="X78" s="626"/>
      <c r="Y78" s="626"/>
      <c r="Z78" s="626"/>
      <c r="AA78" s="627"/>
      <c r="AB78" s="628"/>
      <c r="AC78" s="2375"/>
      <c r="AD78" s="629"/>
      <c r="AE78" s="630"/>
      <c r="AF78" s="630"/>
      <c r="AG78" s="631"/>
      <c r="AH78" s="632"/>
      <c r="AI78" s="625"/>
      <c r="AJ78" s="625"/>
      <c r="AK78" s="625"/>
      <c r="AL78" s="625"/>
      <c r="AM78" s="625"/>
      <c r="AN78" s="625"/>
      <c r="AO78" s="625"/>
      <c r="AP78" s="625"/>
      <c r="AQ78" s="625"/>
      <c r="AR78" s="625"/>
      <c r="AS78" s="625"/>
      <c r="AT78" s="625"/>
      <c r="AU78" s="625"/>
      <c r="AV78" s="625"/>
      <c r="AW78" s="625"/>
      <c r="AX78" s="625"/>
      <c r="AY78" s="625"/>
      <c r="AZ78" s="625"/>
      <c r="BA78" s="625"/>
      <c r="BB78" s="625"/>
      <c r="BC78" s="625"/>
      <c r="BD78" s="625"/>
      <c r="BE78" s="625"/>
      <c r="BF78" s="625"/>
      <c r="BG78" s="625"/>
      <c r="BH78" s="625"/>
      <c r="BI78" s="625"/>
      <c r="BJ78" s="625"/>
      <c r="BK78" s="625"/>
      <c r="BL78" s="625"/>
      <c r="BM78" s="625"/>
      <c r="BN78" s="625"/>
      <c r="BO78" s="625"/>
      <c r="BP78" s="625"/>
      <c r="BQ78" s="625"/>
      <c r="BR78" s="625"/>
      <c r="BS78" s="625"/>
      <c r="BT78" s="625"/>
      <c r="BU78" s="625"/>
      <c r="BV78" s="626"/>
      <c r="BW78" s="626"/>
      <c r="BX78" s="626"/>
      <c r="BY78" s="626"/>
      <c r="BZ78" s="626"/>
      <c r="CA78" s="626"/>
      <c r="CB78" s="626"/>
      <c r="CC78" s="626"/>
      <c r="CD78" s="626"/>
      <c r="CE78" s="626"/>
      <c r="CF78" s="1850"/>
    </row>
    <row customHeight="1" ht="15" hidden="1">
      <c r="A79" s="623"/>
      <c r="B79" s="624"/>
      <c r="C79" s="624"/>
      <c r="D79" s="2579"/>
      <c r="E79" s="2377" t="s">
        <v>645</v>
      </c>
      <c r="F79" s="2378"/>
      <c r="G79" s="2379"/>
      <c r="H79" s="2383" t="str">
        <f>IF(A77="","",INDEX(DIFFERENTIATION_UNMERGE_SYSTEM,MATCH(A77,DIFFERENTIATION_ID_DIFF,0)))</f>
        <v>Котельная №2, с. Учкекен</v>
      </c>
      <c r="I79" s="2383"/>
      <c r="J79" s="2383"/>
      <c r="K79" s="2383"/>
      <c r="L79" s="2383"/>
      <c r="M79" s="2383"/>
      <c r="N79" s="2383"/>
      <c r="O79" s="2383"/>
      <c r="P79" s="2383"/>
      <c r="Q79" s="2383"/>
      <c r="R79" s="2383"/>
      <c r="S79" s="719"/>
      <c r="T79" s="716"/>
      <c r="U79" s="625"/>
      <c r="V79" s="625"/>
      <c r="W79" s="626"/>
      <c r="X79" s="626"/>
      <c r="Y79" s="626"/>
      <c r="Z79" s="626"/>
      <c r="AA79" s="627"/>
      <c r="AB79" s="628"/>
      <c r="AC79" s="2375"/>
      <c r="AD79" s="629"/>
      <c r="AE79" s="630"/>
      <c r="AF79" s="630"/>
      <c r="AG79" s="631"/>
      <c r="AH79" s="632"/>
      <c r="AI79" s="625"/>
      <c r="AJ79" s="625"/>
      <c r="AK79" s="625"/>
      <c r="AL79" s="625"/>
      <c r="AM79" s="625"/>
      <c r="AN79" s="625"/>
      <c r="AO79" s="625"/>
      <c r="AP79" s="625"/>
      <c r="AQ79" s="625"/>
      <c r="AR79" s="625"/>
      <c r="AS79" s="625"/>
      <c r="AT79" s="625"/>
      <c r="AU79" s="625"/>
      <c r="AV79" s="625"/>
      <c r="AW79" s="625"/>
      <c r="AX79" s="625"/>
      <c r="AY79" s="625"/>
      <c r="AZ79" s="625"/>
      <c r="BA79" s="625"/>
      <c r="BB79" s="625"/>
      <c r="BC79" s="625"/>
      <c r="BD79" s="625"/>
      <c r="BE79" s="625"/>
      <c r="BF79" s="625"/>
      <c r="BG79" s="625"/>
      <c r="BH79" s="625"/>
      <c r="BI79" s="625"/>
      <c r="BJ79" s="625"/>
      <c r="BK79" s="625"/>
      <c r="BL79" s="625"/>
      <c r="BM79" s="625"/>
      <c r="BN79" s="625"/>
      <c r="BO79" s="625"/>
      <c r="BP79" s="625"/>
      <c r="BQ79" s="625"/>
      <c r="BR79" s="625"/>
      <c r="BS79" s="625"/>
      <c r="BT79" s="625"/>
      <c r="BU79" s="625"/>
      <c r="BV79" s="626"/>
      <c r="BW79" s="626"/>
      <c r="BX79" s="626"/>
      <c r="BY79" s="626"/>
      <c r="BZ79" s="626"/>
      <c r="CA79" s="626"/>
      <c r="CB79" s="626"/>
      <c r="CC79" s="626"/>
      <c r="CD79" s="626"/>
      <c r="CE79" s="626"/>
      <c r="CF79" s="1850"/>
    </row>
    <row customHeight="1" ht="24.75" hidden="1">
      <c r="A80" s="1806"/>
      <c r="B80" s="1160"/>
      <c r="C80" s="412"/>
      <c r="D80" s="2579"/>
      <c r="E80" s="2376" t="s">
        <v>690</v>
      </c>
      <c r="F80" s="2376"/>
      <c r="G80" s="2376"/>
      <c r="H80" s="2376"/>
      <c r="I80" s="2376"/>
      <c r="J80" s="2376"/>
      <c r="K80" s="2376"/>
      <c r="L80" s="2376"/>
      <c r="M80" s="2376"/>
      <c r="N80" s="2376"/>
      <c r="O80" s="2376"/>
      <c r="P80" s="2376"/>
      <c r="Q80" s="558">
        <f>SUMIF(T81:T82,"i",Q81:Q82)</f>
        <v>0</v>
      </c>
      <c r="R80" s="1017"/>
      <c r="S80" s="1798" t="s">
        <v>691</v>
      </c>
      <c r="T80" s="717" t="s">
        <v>692</v>
      </c>
      <c r="U80" s="2374">
        <v>1</v>
      </c>
      <c r="V80" s="2374" t="s">
        <v>655</v>
      </c>
      <c r="W80" s="1160"/>
      <c r="X80" s="1160"/>
      <c r="Y80" s="1160"/>
      <c r="Z80" s="1160"/>
      <c r="AA80" s="1636"/>
      <c r="AB80" s="1160"/>
      <c r="AC80" s="2375"/>
      <c r="AD80" s="629"/>
      <c r="AE80" s="1160"/>
      <c r="AF80" s="1160"/>
      <c r="AG80" s="1636"/>
      <c r="AH80" s="1636"/>
      <c r="AI80" s="1636"/>
      <c r="AJ80" s="1636"/>
      <c r="AK80" s="1636"/>
      <c r="AL80" s="1636"/>
      <c r="AM80" s="1636"/>
      <c r="AN80" s="1636"/>
      <c r="AO80" s="1636"/>
      <c r="AP80" s="1636"/>
      <c r="AQ80" s="1636"/>
      <c r="AR80" s="1636"/>
      <c r="AS80" s="1636"/>
      <c r="AT80" s="1636"/>
      <c r="AU80" s="1636"/>
      <c r="AV80" s="1636"/>
      <c r="AW80" s="1636"/>
      <c r="AX80" s="1636"/>
      <c r="AY80" s="1636"/>
      <c r="AZ80" s="1636"/>
      <c r="BA80" s="1636"/>
      <c r="BB80" s="1636"/>
      <c r="BC80" s="1636"/>
      <c r="BD80" s="1636"/>
      <c r="BE80" s="1636"/>
      <c r="BF80" s="1636"/>
      <c r="BG80" s="1636"/>
      <c r="BH80" s="1636"/>
      <c r="BI80" s="1636"/>
      <c r="BJ80" s="1636"/>
      <c r="BK80" s="1636"/>
      <c r="BL80" s="1636"/>
      <c r="BM80" s="1636"/>
      <c r="BN80" s="1636"/>
      <c r="BO80" s="1636"/>
      <c r="BP80" s="1636"/>
      <c r="BQ80" s="1636"/>
      <c r="BR80" s="1636"/>
      <c r="BS80" s="1636"/>
      <c r="BT80" s="1636"/>
      <c r="BU80" s="1636"/>
      <c r="BV80" s="1160"/>
      <c r="BW80" s="1160"/>
      <c r="BX80" s="1160"/>
      <c r="BY80" s="1160"/>
      <c r="BZ80" s="1160"/>
      <c r="CA80" s="1160"/>
      <c r="CB80" s="1160"/>
      <c r="CC80" s="1160"/>
      <c r="CD80" s="1160"/>
      <c r="CE80" s="1160"/>
      <c r="CF80" s="1850"/>
    </row>
    <row customHeight="1" ht="11.25" hidden="1">
      <c r="A81" s="1793"/>
      <c r="B81" s="1636"/>
      <c r="C81" s="1636"/>
      <c r="D81" s="2579"/>
      <c r="E81" s="635"/>
      <c r="F81" s="635">
        <v>0</v>
      </c>
      <c r="G81" s="635"/>
      <c r="H81" s="635"/>
      <c r="I81" s="635"/>
      <c r="J81" s="635"/>
      <c r="K81" s="635"/>
      <c r="L81" s="635"/>
      <c r="M81" s="635"/>
      <c r="N81" s="635"/>
      <c r="O81" s="635"/>
      <c r="P81" s="635"/>
      <c r="Q81" s="635"/>
      <c r="R81" s="635"/>
      <c r="S81" s="636"/>
      <c r="T81" s="718"/>
      <c r="U81" s="2374"/>
      <c r="V81" s="2374"/>
      <c r="W81" s="1636"/>
      <c r="X81" s="1636"/>
      <c r="Y81" s="1636"/>
      <c r="Z81" s="1636"/>
      <c r="AA81" s="1636"/>
      <c r="AB81" s="1160"/>
      <c r="AC81" s="2375"/>
      <c r="AD81" s="629"/>
      <c r="AE81" s="1160"/>
      <c r="AF81" s="1160"/>
      <c r="AG81" s="1636"/>
      <c r="AH81" s="1636"/>
      <c r="AI81" s="1636"/>
      <c r="AJ81" s="1636"/>
      <c r="AK81" s="1636"/>
      <c r="AL81" s="1636"/>
      <c r="AM81" s="1636"/>
      <c r="AN81" s="1636"/>
      <c r="AO81" s="1636"/>
      <c r="AP81" s="1636"/>
      <c r="AQ81" s="1636"/>
      <c r="AR81" s="1636"/>
      <c r="AS81" s="1636"/>
      <c r="AT81" s="1636"/>
      <c r="AU81" s="1636"/>
      <c r="AV81" s="1636"/>
      <c r="AW81" s="1636"/>
      <c r="AX81" s="1636"/>
      <c r="AY81" s="1636"/>
      <c r="AZ81" s="1636"/>
      <c r="BA81" s="1636"/>
      <c r="BB81" s="1636"/>
      <c r="BC81" s="1636"/>
      <c r="BD81" s="1636"/>
      <c r="BE81" s="1636"/>
      <c r="BF81" s="1636"/>
      <c r="BG81" s="1636"/>
      <c r="BH81" s="1636"/>
      <c r="BI81" s="1636"/>
      <c r="BJ81" s="1636"/>
      <c r="BK81" s="1636"/>
      <c r="BL81" s="1636"/>
      <c r="BM81" s="1636"/>
      <c r="BN81" s="1636"/>
      <c r="BO81" s="1636"/>
      <c r="BP81" s="1636"/>
      <c r="BQ81" s="1636"/>
      <c r="BR81" s="1636"/>
      <c r="BS81" s="1636"/>
      <c r="BT81" s="1636"/>
      <c r="BU81" s="1636"/>
      <c r="BV81" s="1636"/>
      <c r="BW81" s="1636"/>
      <c r="BX81" s="1636"/>
      <c r="BY81" s="1636"/>
      <c r="BZ81" s="1636"/>
      <c r="CA81" s="1636"/>
      <c r="CB81" s="1636"/>
      <c r="CC81" s="1636"/>
      <c r="CD81" s="1636"/>
      <c r="CE81" s="1636"/>
      <c r="CF81" s="1850"/>
    </row>
    <row customHeight="1" ht="11.25" hidden="1">
      <c r="A82" s="1806"/>
      <c r="B82" s="1160"/>
      <c r="C82" s="412"/>
      <c r="D82" s="2579"/>
      <c r="E82" s="649" t="s">
        <v>22</v>
      </c>
      <c r="F82" s="1168" t="s">
        <v>22</v>
      </c>
      <c r="G82" s="1168" t="s">
        <v>695</v>
      </c>
      <c r="H82" s="651" t="s">
        <v>22</v>
      </c>
      <c r="I82" s="651"/>
      <c r="J82" s="651"/>
      <c r="K82" s="651"/>
      <c r="L82" s="651"/>
      <c r="M82" s="651"/>
      <c r="N82" s="651"/>
      <c r="O82" s="651"/>
      <c r="P82" s="651"/>
      <c r="Q82" s="651"/>
      <c r="R82" s="652"/>
      <c r="S82" s="653"/>
      <c r="T82" s="718"/>
      <c r="U82" s="2374"/>
      <c r="V82" s="2374"/>
      <c r="W82" s="1160"/>
      <c r="X82" s="1160"/>
      <c r="Y82" s="1160"/>
      <c r="Z82" s="1160"/>
      <c r="AA82" s="1636"/>
      <c r="AB82" s="1160"/>
      <c r="AC82" s="2375"/>
      <c r="AD82" s="629"/>
      <c r="AE82" s="1160"/>
      <c r="AF82" s="1160"/>
      <c r="AG82" s="1636"/>
      <c r="AH82" s="1636"/>
      <c r="AI82" s="1636"/>
      <c r="AJ82" s="1636"/>
      <c r="AK82" s="1636"/>
      <c r="AL82" s="1636"/>
      <c r="AM82" s="1636"/>
      <c r="AN82" s="1636"/>
      <c r="AO82" s="1636"/>
      <c r="AP82" s="1636"/>
      <c r="AQ82" s="1636"/>
      <c r="AR82" s="1636"/>
      <c r="AS82" s="1636"/>
      <c r="AT82" s="1636"/>
      <c r="AU82" s="1636"/>
      <c r="AV82" s="1636"/>
      <c r="AW82" s="1636"/>
      <c r="AX82" s="1636"/>
      <c r="AY82" s="1636"/>
      <c r="AZ82" s="1636"/>
      <c r="BA82" s="1636"/>
      <c r="BB82" s="1636"/>
      <c r="BC82" s="1636"/>
      <c r="BD82" s="1636"/>
      <c r="BE82" s="1636"/>
      <c r="BF82" s="1636"/>
      <c r="BG82" s="1636"/>
      <c r="BH82" s="1636"/>
      <c r="BI82" s="1636"/>
      <c r="BJ82" s="1636"/>
      <c r="BK82" s="1636"/>
      <c r="BL82" s="1636"/>
      <c r="BM82" s="1636"/>
      <c r="BN82" s="1636"/>
      <c r="BO82" s="1636"/>
      <c r="BP82" s="1636"/>
      <c r="BQ82" s="1636"/>
      <c r="BR82" s="1636"/>
      <c r="BS82" s="1636"/>
      <c r="BT82" s="1636"/>
      <c r="BU82" s="1636"/>
      <c r="BV82" s="1160"/>
      <c r="BW82" s="1160"/>
      <c r="BX82" s="1160"/>
      <c r="BY82" s="1160"/>
      <c r="BZ82" s="1160"/>
      <c r="CA82" s="1160"/>
      <c r="CB82" s="1160"/>
      <c r="CC82" s="1160"/>
      <c r="CD82" s="1160"/>
      <c r="CE82" s="1160"/>
      <c r="CF82" s="1850"/>
    </row>
    <row customHeight="1" ht="5.25" hidden="1">
      <c r="A83" s="1793"/>
      <c r="B83" s="1636"/>
      <c r="C83" s="1636"/>
      <c r="D83" s="2579"/>
      <c r="E83" s="1039"/>
      <c r="F83" s="1039"/>
      <c r="G83" s="1039"/>
      <c r="H83" s="1039"/>
      <c r="I83" s="1039"/>
      <c r="J83" s="1039"/>
      <c r="K83" s="1039"/>
      <c r="L83" s="1039"/>
      <c r="M83" s="1039"/>
      <c r="N83" s="1039"/>
      <c r="O83" s="1039"/>
      <c r="P83" s="1039"/>
      <c r="Q83" s="1040"/>
      <c r="R83" s="1041"/>
      <c r="S83" s="1042"/>
      <c r="T83" s="717" t="s">
        <v>692</v>
      </c>
      <c r="U83" s="2374">
        <v>1</v>
      </c>
      <c r="V83" s="2374" t="s">
        <v>655</v>
      </c>
      <c r="W83" s="1636"/>
      <c r="X83" s="1636"/>
      <c r="Y83" s="1636"/>
      <c r="Z83" s="1636"/>
      <c r="AA83" s="1636"/>
      <c r="AB83" s="1636"/>
      <c r="AC83" s="1037"/>
      <c r="AD83" s="1038"/>
      <c r="AE83" s="1636"/>
      <c r="AF83" s="1636"/>
      <c r="AG83" s="1636"/>
      <c r="AH83" s="1636"/>
      <c r="AI83" s="1636"/>
      <c r="AJ83" s="1636"/>
      <c r="AK83" s="1636"/>
      <c r="AL83" s="1636"/>
      <c r="AM83" s="1636"/>
      <c r="AN83" s="1636"/>
      <c r="AO83" s="1636"/>
      <c r="AP83" s="1636"/>
      <c r="AQ83" s="1636"/>
      <c r="AR83" s="1636"/>
      <c r="AS83" s="1636"/>
      <c r="AT83" s="1636"/>
      <c r="AU83" s="1636"/>
      <c r="AV83" s="1636"/>
      <c r="AW83" s="1636"/>
      <c r="AX83" s="1636"/>
      <c r="AY83" s="1636"/>
      <c r="AZ83" s="1636"/>
      <c r="BA83" s="1636"/>
      <c r="BB83" s="1636"/>
      <c r="BC83" s="1636"/>
      <c r="BD83" s="1636"/>
      <c r="BE83" s="1636"/>
      <c r="BF83" s="1636"/>
      <c r="BG83" s="1636"/>
      <c r="BH83" s="1636"/>
      <c r="BI83" s="1636"/>
      <c r="BJ83" s="1636"/>
      <c r="BK83" s="1636"/>
      <c r="BL83" s="1636"/>
      <c r="BM83" s="1636"/>
      <c r="BN83" s="1636"/>
      <c r="BO83" s="1636"/>
      <c r="BP83" s="1636"/>
      <c r="BQ83" s="1636"/>
      <c r="BR83" s="1636"/>
      <c r="BS83" s="1636"/>
      <c r="BT83" s="1636"/>
      <c r="BU83" s="1636"/>
      <c r="BV83" s="1636"/>
      <c r="BW83" s="1636"/>
      <c r="BX83" s="1636"/>
      <c r="BY83" s="1636"/>
      <c r="BZ83" s="1636"/>
      <c r="CA83" s="1636"/>
      <c r="CB83" s="1636"/>
      <c r="CC83" s="1636"/>
      <c r="CD83" s="1636"/>
      <c r="CE83" s="1636"/>
      <c r="CF83" s="1316"/>
    </row>
    <row customHeight="1" ht="5.25" hidden="1">
      <c r="A84" s="1793"/>
      <c r="B84" s="1636"/>
      <c r="C84" s="1636"/>
      <c r="D84" s="2579"/>
      <c r="E84" s="635"/>
      <c r="F84" s="635"/>
      <c r="G84" s="635"/>
      <c r="H84" s="635"/>
      <c r="I84" s="635"/>
      <c r="J84" s="635"/>
      <c r="K84" s="635"/>
      <c r="L84" s="635"/>
      <c r="M84" s="635"/>
      <c r="N84" s="635"/>
      <c r="O84" s="635"/>
      <c r="P84" s="635"/>
      <c r="Q84" s="635"/>
      <c r="R84" s="635"/>
      <c r="S84" s="636"/>
      <c r="T84" s="718"/>
      <c r="U84" s="2374"/>
      <c r="V84" s="2374"/>
      <c r="W84" s="1636"/>
      <c r="X84" s="1636"/>
      <c r="Y84" s="1636"/>
      <c r="Z84" s="1636"/>
      <c r="AA84" s="1636"/>
      <c r="AB84" s="1636"/>
      <c r="AC84" s="1037"/>
      <c r="AD84" s="1038"/>
      <c r="AE84" s="1636"/>
      <c r="AF84" s="1636"/>
      <c r="AG84" s="1636"/>
      <c r="AH84" s="1636"/>
      <c r="AI84" s="1636"/>
      <c r="AJ84" s="1636"/>
      <c r="AK84" s="1636"/>
      <c r="AL84" s="1636"/>
      <c r="AM84" s="1636"/>
      <c r="AN84" s="1636"/>
      <c r="AO84" s="1636"/>
      <c r="AP84" s="1636"/>
      <c r="AQ84" s="1636"/>
      <c r="AR84" s="1636"/>
      <c r="AS84" s="1636"/>
      <c r="AT84" s="1636"/>
      <c r="AU84" s="1636"/>
      <c r="AV84" s="1636"/>
      <c r="AW84" s="1636"/>
      <c r="AX84" s="1636"/>
      <c r="AY84" s="1636"/>
      <c r="AZ84" s="1636"/>
      <c r="BA84" s="1636"/>
      <c r="BB84" s="1636"/>
      <c r="BC84" s="1636"/>
      <c r="BD84" s="1636"/>
      <c r="BE84" s="1636"/>
      <c r="BF84" s="1636"/>
      <c r="BG84" s="1636"/>
      <c r="BH84" s="1636"/>
      <c r="BI84" s="1636"/>
      <c r="BJ84" s="1636"/>
      <c r="BK84" s="1636"/>
      <c r="BL84" s="1636"/>
      <c r="BM84" s="1636"/>
      <c r="BN84" s="1636"/>
      <c r="BO84" s="1636"/>
      <c r="BP84" s="1636"/>
      <c r="BQ84" s="1636"/>
      <c r="BR84" s="1636"/>
      <c r="BS84" s="1636"/>
      <c r="BT84" s="1636"/>
      <c r="BU84" s="1636"/>
      <c r="BV84" s="1636"/>
      <c r="BW84" s="1636"/>
      <c r="BX84" s="1636"/>
      <c r="BY84" s="1636"/>
      <c r="BZ84" s="1636"/>
      <c r="CA84" s="1636"/>
      <c r="CB84" s="1636"/>
      <c r="CC84" s="1636"/>
      <c r="CD84" s="1636"/>
      <c r="CE84" s="1636"/>
      <c r="CF84" s="1316"/>
    </row>
    <row customHeight="1" ht="5.25" hidden="1">
      <c r="A85" s="1793"/>
      <c r="B85" s="1636"/>
      <c r="C85" s="1636"/>
      <c r="D85" s="2580"/>
      <c r="E85" s="1043"/>
      <c r="F85" s="1044"/>
      <c r="G85" s="1044"/>
      <c r="H85" s="1045"/>
      <c r="I85" s="1045"/>
      <c r="J85" s="1045"/>
      <c r="K85" s="1045"/>
      <c r="L85" s="1045"/>
      <c r="M85" s="1045"/>
      <c r="N85" s="1045"/>
      <c r="O85" s="1045"/>
      <c r="P85" s="1045"/>
      <c r="Q85" s="1045"/>
      <c r="R85" s="946"/>
      <c r="S85" s="1046"/>
      <c r="T85" s="718"/>
      <c r="U85" s="2374"/>
      <c r="V85" s="2374"/>
      <c r="W85" s="1636"/>
      <c r="X85" s="1636"/>
      <c r="Y85" s="1636"/>
      <c r="Z85" s="1636"/>
      <c r="AA85" s="1636"/>
      <c r="AB85" s="1636"/>
      <c r="AC85" s="1037"/>
      <c r="AD85" s="1038"/>
      <c r="AE85" s="1636"/>
      <c r="AF85" s="1636"/>
      <c r="AG85" s="1636"/>
      <c r="AH85" s="1636"/>
      <c r="AI85" s="1636"/>
      <c r="AJ85" s="1636"/>
      <c r="AK85" s="1636"/>
      <c r="AL85" s="1636"/>
      <c r="AM85" s="1636"/>
      <c r="AN85" s="1636"/>
      <c r="AO85" s="1636"/>
      <c r="AP85" s="1636"/>
      <c r="AQ85" s="1636"/>
      <c r="AR85" s="1636"/>
      <c r="AS85" s="1636"/>
      <c r="AT85" s="1636"/>
      <c r="AU85" s="1636"/>
      <c r="AV85" s="1636"/>
      <c r="AW85" s="1636"/>
      <c r="AX85" s="1636"/>
      <c r="AY85" s="1636"/>
      <c r="AZ85" s="1636"/>
      <c r="BA85" s="1636"/>
      <c r="BB85" s="1636"/>
      <c r="BC85" s="1636"/>
      <c r="BD85" s="1636"/>
      <c r="BE85" s="1636"/>
      <c r="BF85" s="1636"/>
      <c r="BG85" s="1636"/>
      <c r="BH85" s="1636"/>
      <c r="BI85" s="1636"/>
      <c r="BJ85" s="1636"/>
      <c r="BK85" s="1636"/>
      <c r="BL85" s="1636"/>
      <c r="BM85" s="1636"/>
      <c r="BN85" s="1636"/>
      <c r="BO85" s="1636"/>
      <c r="BP85" s="1636"/>
      <c r="BQ85" s="1636"/>
      <c r="BR85" s="1636"/>
      <c r="BS85" s="1636"/>
      <c r="BT85" s="1636"/>
      <c r="BU85" s="1636"/>
      <c r="BV85" s="1636"/>
      <c r="BW85" s="1636"/>
      <c r="BX85" s="1636"/>
      <c r="BY85" s="1636"/>
      <c r="BZ85" s="1636"/>
      <c r="CA85" s="1636"/>
      <c r="CB85" s="1636"/>
      <c r="CC85" s="1636"/>
      <c r="CD85" s="1636"/>
      <c r="CE85" s="1636"/>
      <c r="CF85" s="1316"/>
    </row>
    <row customHeight="1" ht="15" hidden="1">
      <c r="A86" s="623" t="s">
        <v>186</v>
      </c>
      <c r="B86" s="624"/>
      <c r="C86" s="624" t="s">
        <v>22</v>
      </c>
      <c r="D86" s="2578" t="s">
        <v>702</v>
      </c>
      <c r="E86" s="2377" t="s">
        <v>157</v>
      </c>
      <c r="F86" s="2378"/>
      <c r="G86" s="2379"/>
      <c r="H86" s="2383" t="str">
        <f>IF(A86="","",INDEX(DIFFERENTIATION_UNMERGE_VD,MATCH(A86,DIFFERENTIATION_ID_DIFF,0)))</f>
        <v>Подключение (технологическое присоединение) к системе теплоснабжения</v>
      </c>
      <c r="I86" s="2383"/>
      <c r="J86" s="2383"/>
      <c r="K86" s="2383"/>
      <c r="L86" s="2383"/>
      <c r="M86" s="2383"/>
      <c r="N86" s="2383"/>
      <c r="O86" s="2383"/>
      <c r="P86" s="2383"/>
      <c r="Q86" s="2383"/>
      <c r="R86" s="2383"/>
      <c r="S86" s="719"/>
      <c r="T86" s="716"/>
      <c r="U86" s="625"/>
      <c r="V86" s="625"/>
      <c r="W86" s="626"/>
      <c r="X86" s="626"/>
      <c r="Y86" s="626"/>
      <c r="Z86" s="626"/>
      <c r="AA86" s="627"/>
      <c r="AB86" s="628"/>
      <c r="AC86" s="2375"/>
      <c r="AD86" s="629"/>
      <c r="AE86" s="630" t="s">
        <v>22</v>
      </c>
      <c r="AF86" s="630"/>
      <c r="AG86" s="631" t="s">
        <v>689</v>
      </c>
      <c r="AH86" s="632">
        <v>3</v>
      </c>
      <c r="AI86" s="625"/>
      <c r="AJ86" s="625"/>
      <c r="AK86" s="625"/>
      <c r="AL86" s="625"/>
      <c r="AM86" s="625"/>
      <c r="AN86" s="625"/>
      <c r="AO86" s="625"/>
      <c r="AP86" s="625"/>
      <c r="AQ86" s="625"/>
      <c r="AR86" s="625"/>
      <c r="AS86" s="625"/>
      <c r="AT86" s="625"/>
      <c r="AU86" s="625"/>
      <c r="AV86" s="625"/>
      <c r="AW86" s="625"/>
      <c r="AX86" s="625"/>
      <c r="AY86" s="625"/>
      <c r="AZ86" s="625"/>
      <c r="BA86" s="625"/>
      <c r="BB86" s="625"/>
      <c r="BC86" s="625"/>
      <c r="BD86" s="625"/>
      <c r="BE86" s="625"/>
      <c r="BF86" s="625"/>
      <c r="BG86" s="625"/>
      <c r="BH86" s="625"/>
      <c r="BI86" s="625"/>
      <c r="BJ86" s="625"/>
      <c r="BK86" s="625"/>
      <c r="BL86" s="625"/>
      <c r="BM86" s="625"/>
      <c r="BN86" s="625"/>
      <c r="BO86" s="625"/>
      <c r="BP86" s="625"/>
      <c r="BQ86" s="625"/>
      <c r="BR86" s="625"/>
      <c r="BS86" s="625"/>
      <c r="BT86" s="625"/>
      <c r="BU86" s="625"/>
      <c r="BV86" s="626"/>
      <c r="BW86" s="626"/>
      <c r="BX86" s="626"/>
      <c r="BY86" s="626"/>
      <c r="BZ86" s="626"/>
      <c r="CA86" s="626"/>
      <c r="CB86" s="626"/>
      <c r="CC86" s="626"/>
      <c r="CD86" s="626"/>
      <c r="CE86" s="626"/>
      <c r="CF86" s="1850"/>
    </row>
    <row customHeight="1" ht="15" hidden="1">
      <c r="A87" s="623"/>
      <c r="B87" s="624"/>
      <c r="C87" s="624"/>
      <c r="D87" s="2579"/>
      <c r="E87" s="2377" t="s">
        <v>644</v>
      </c>
      <c r="F87" s="2378"/>
      <c r="G87" s="2379"/>
      <c r="H87" s="2383" t="str">
        <f>IF(A86="","",INDEX(DIFFERENTIATION_UNMERGE_AREA,MATCH(A86,DIFFERENTIATION_ID_DIFF,0)))</f>
        <v>Территория 5</v>
      </c>
      <c r="I87" s="2383"/>
      <c r="J87" s="2383"/>
      <c r="K87" s="2383"/>
      <c r="L87" s="2383"/>
      <c r="M87" s="2383"/>
      <c r="N87" s="2383"/>
      <c r="O87" s="2383"/>
      <c r="P87" s="2383"/>
      <c r="Q87" s="2383"/>
      <c r="R87" s="2383"/>
      <c r="S87" s="719"/>
      <c r="T87" s="716"/>
      <c r="U87" s="625"/>
      <c r="V87" s="625"/>
      <c r="W87" s="626"/>
      <c r="X87" s="626"/>
      <c r="Y87" s="626"/>
      <c r="Z87" s="626"/>
      <c r="AA87" s="627"/>
      <c r="AB87" s="628"/>
      <c r="AC87" s="2375"/>
      <c r="AD87" s="629"/>
      <c r="AE87" s="630"/>
      <c r="AF87" s="630"/>
      <c r="AG87" s="631"/>
      <c r="AH87" s="632"/>
      <c r="AI87" s="625"/>
      <c r="AJ87" s="625"/>
      <c r="AK87" s="625"/>
      <c r="AL87" s="625"/>
      <c r="AM87" s="625"/>
      <c r="AN87" s="625"/>
      <c r="AO87" s="625"/>
      <c r="AP87" s="625"/>
      <c r="AQ87" s="625"/>
      <c r="AR87" s="625"/>
      <c r="AS87" s="625"/>
      <c r="AT87" s="625"/>
      <c r="AU87" s="625"/>
      <c r="AV87" s="625"/>
      <c r="AW87" s="625"/>
      <c r="AX87" s="625"/>
      <c r="AY87" s="625"/>
      <c r="AZ87" s="625"/>
      <c r="BA87" s="625"/>
      <c r="BB87" s="625"/>
      <c r="BC87" s="625"/>
      <c r="BD87" s="625"/>
      <c r="BE87" s="625"/>
      <c r="BF87" s="625"/>
      <c r="BG87" s="625"/>
      <c r="BH87" s="625"/>
      <c r="BI87" s="625"/>
      <c r="BJ87" s="625"/>
      <c r="BK87" s="625"/>
      <c r="BL87" s="625"/>
      <c r="BM87" s="625"/>
      <c r="BN87" s="625"/>
      <c r="BO87" s="625"/>
      <c r="BP87" s="625"/>
      <c r="BQ87" s="625"/>
      <c r="BR87" s="625"/>
      <c r="BS87" s="625"/>
      <c r="BT87" s="625"/>
      <c r="BU87" s="625"/>
      <c r="BV87" s="626"/>
      <c r="BW87" s="626"/>
      <c r="BX87" s="626"/>
      <c r="BY87" s="626"/>
      <c r="BZ87" s="626"/>
      <c r="CA87" s="626"/>
      <c r="CB87" s="626"/>
      <c r="CC87" s="626"/>
      <c r="CD87" s="626"/>
      <c r="CE87" s="626"/>
      <c r="CF87" s="1850"/>
    </row>
    <row customHeight="1" ht="15" hidden="1">
      <c r="A88" s="623"/>
      <c r="B88" s="624"/>
      <c r="C88" s="624"/>
      <c r="D88" s="2579"/>
      <c r="E88" s="2377" t="s">
        <v>645</v>
      </c>
      <c r="F88" s="2378"/>
      <c r="G88" s="2379"/>
      <c r="H88" s="2383" t="str">
        <f>IF(A86="","",INDEX(DIFFERENTIATION_UNMERGE_SYSTEM,MATCH(A86,DIFFERENTIATION_ID_DIFF,0)))</f>
        <v>Котельная №3, с. Учкекен</v>
      </c>
      <c r="I88" s="2383"/>
      <c r="J88" s="2383"/>
      <c r="K88" s="2383"/>
      <c r="L88" s="2383"/>
      <c r="M88" s="2383"/>
      <c r="N88" s="2383"/>
      <c r="O88" s="2383"/>
      <c r="P88" s="2383"/>
      <c r="Q88" s="2383"/>
      <c r="R88" s="2383"/>
      <c r="S88" s="719"/>
      <c r="T88" s="716"/>
      <c r="U88" s="625"/>
      <c r="V88" s="625"/>
      <c r="W88" s="626"/>
      <c r="X88" s="626"/>
      <c r="Y88" s="626"/>
      <c r="Z88" s="626"/>
      <c r="AA88" s="627"/>
      <c r="AB88" s="628"/>
      <c r="AC88" s="2375"/>
      <c r="AD88" s="629"/>
      <c r="AE88" s="630"/>
      <c r="AF88" s="630"/>
      <c r="AG88" s="631"/>
      <c r="AH88" s="632"/>
      <c r="AI88" s="625"/>
      <c r="AJ88" s="625"/>
      <c r="AK88" s="625"/>
      <c r="AL88" s="625"/>
      <c r="AM88" s="625"/>
      <c r="AN88" s="625"/>
      <c r="AO88" s="625"/>
      <c r="AP88" s="625"/>
      <c r="AQ88" s="625"/>
      <c r="AR88" s="625"/>
      <c r="AS88" s="625"/>
      <c r="AT88" s="625"/>
      <c r="AU88" s="625"/>
      <c r="AV88" s="625"/>
      <c r="AW88" s="625"/>
      <c r="AX88" s="625"/>
      <c r="AY88" s="625"/>
      <c r="AZ88" s="625"/>
      <c r="BA88" s="625"/>
      <c r="BB88" s="625"/>
      <c r="BC88" s="625"/>
      <c r="BD88" s="625"/>
      <c r="BE88" s="625"/>
      <c r="BF88" s="625"/>
      <c r="BG88" s="625"/>
      <c r="BH88" s="625"/>
      <c r="BI88" s="625"/>
      <c r="BJ88" s="625"/>
      <c r="BK88" s="625"/>
      <c r="BL88" s="625"/>
      <c r="BM88" s="625"/>
      <c r="BN88" s="625"/>
      <c r="BO88" s="625"/>
      <c r="BP88" s="625"/>
      <c r="BQ88" s="625"/>
      <c r="BR88" s="625"/>
      <c r="BS88" s="625"/>
      <c r="BT88" s="625"/>
      <c r="BU88" s="625"/>
      <c r="BV88" s="626"/>
      <c r="BW88" s="626"/>
      <c r="BX88" s="626"/>
      <c r="BY88" s="626"/>
      <c r="BZ88" s="626"/>
      <c r="CA88" s="626"/>
      <c r="CB88" s="626"/>
      <c r="CC88" s="626"/>
      <c r="CD88" s="626"/>
      <c r="CE88" s="626"/>
      <c r="CF88" s="1850"/>
    </row>
    <row customHeight="1" ht="24.75" hidden="1">
      <c r="A89" s="1806"/>
      <c r="B89" s="1160"/>
      <c r="C89" s="412"/>
      <c r="D89" s="2579"/>
      <c r="E89" s="2376" t="s">
        <v>690</v>
      </c>
      <c r="F89" s="2376"/>
      <c r="G89" s="2376"/>
      <c r="H89" s="2376"/>
      <c r="I89" s="2376"/>
      <c r="J89" s="2376"/>
      <c r="K89" s="2376"/>
      <c r="L89" s="2376"/>
      <c r="M89" s="2376"/>
      <c r="N89" s="2376"/>
      <c r="O89" s="2376"/>
      <c r="P89" s="2376"/>
      <c r="Q89" s="558">
        <f>SUMIF(T90:T91,"i",Q90:Q91)</f>
        <v>0</v>
      </c>
      <c r="R89" s="1017"/>
      <c r="S89" s="1798" t="s">
        <v>691</v>
      </c>
      <c r="T89" s="717" t="s">
        <v>692</v>
      </c>
      <c r="U89" s="2374">
        <v>1</v>
      </c>
      <c r="V89" s="2374" t="s">
        <v>655</v>
      </c>
      <c r="W89" s="1160"/>
      <c r="X89" s="1160"/>
      <c r="Y89" s="1160"/>
      <c r="Z89" s="1160"/>
      <c r="AA89" s="1636"/>
      <c r="AB89" s="1160"/>
      <c r="AC89" s="2375"/>
      <c r="AD89" s="629"/>
      <c r="AE89" s="1160"/>
      <c r="AF89" s="1160"/>
      <c r="AG89" s="1636"/>
      <c r="AH89" s="1636"/>
      <c r="AI89" s="1636"/>
      <c r="AJ89" s="1636"/>
      <c r="AK89" s="1636"/>
      <c r="AL89" s="1636"/>
      <c r="AM89" s="1636"/>
      <c r="AN89" s="1636"/>
      <c r="AO89" s="1636"/>
      <c r="AP89" s="1636"/>
      <c r="AQ89" s="1636"/>
      <c r="AR89" s="1636"/>
      <c r="AS89" s="1636"/>
      <c r="AT89" s="1636"/>
      <c r="AU89" s="1636"/>
      <c r="AV89" s="1636"/>
      <c r="AW89" s="1636"/>
      <c r="AX89" s="1636"/>
      <c r="AY89" s="1636"/>
      <c r="AZ89" s="1636"/>
      <c r="BA89" s="1636"/>
      <c r="BB89" s="1636"/>
      <c r="BC89" s="1636"/>
      <c r="BD89" s="1636"/>
      <c r="BE89" s="1636"/>
      <c r="BF89" s="1636"/>
      <c r="BG89" s="1636"/>
      <c r="BH89" s="1636"/>
      <c r="BI89" s="1636"/>
      <c r="BJ89" s="1636"/>
      <c r="BK89" s="1636"/>
      <c r="BL89" s="1636"/>
      <c r="BM89" s="1636"/>
      <c r="BN89" s="1636"/>
      <c r="BO89" s="1636"/>
      <c r="BP89" s="1636"/>
      <c r="BQ89" s="1636"/>
      <c r="BR89" s="1636"/>
      <c r="BS89" s="1636"/>
      <c r="BT89" s="1636"/>
      <c r="BU89" s="1636"/>
      <c r="BV89" s="1160"/>
      <c r="BW89" s="1160"/>
      <c r="BX89" s="1160"/>
      <c r="BY89" s="1160"/>
      <c r="BZ89" s="1160"/>
      <c r="CA89" s="1160"/>
      <c r="CB89" s="1160"/>
      <c r="CC89" s="1160"/>
      <c r="CD89" s="1160"/>
      <c r="CE89" s="1160"/>
      <c r="CF89" s="1850"/>
    </row>
    <row customHeight="1" ht="11.25" hidden="1">
      <c r="A90" s="1793"/>
      <c r="B90" s="1636"/>
      <c r="C90" s="1636"/>
      <c r="D90" s="2579"/>
      <c r="E90" s="635"/>
      <c r="F90" s="635">
        <v>0</v>
      </c>
      <c r="G90" s="635"/>
      <c r="H90" s="635"/>
      <c r="I90" s="635"/>
      <c r="J90" s="635"/>
      <c r="K90" s="635"/>
      <c r="L90" s="635"/>
      <c r="M90" s="635"/>
      <c r="N90" s="635"/>
      <c r="O90" s="635"/>
      <c r="P90" s="635"/>
      <c r="Q90" s="635"/>
      <c r="R90" s="635"/>
      <c r="S90" s="636"/>
      <c r="T90" s="718"/>
      <c r="U90" s="2374"/>
      <c r="V90" s="2374"/>
      <c r="W90" s="1636"/>
      <c r="X90" s="1636"/>
      <c r="Y90" s="1636"/>
      <c r="Z90" s="1636"/>
      <c r="AA90" s="1636"/>
      <c r="AB90" s="1160"/>
      <c r="AC90" s="2375"/>
      <c r="AD90" s="629"/>
      <c r="AE90" s="1160"/>
      <c r="AF90" s="1160"/>
      <c r="AG90" s="1636"/>
      <c r="AH90" s="1636"/>
      <c r="AI90" s="1636"/>
      <c r="AJ90" s="1636"/>
      <c r="AK90" s="1636"/>
      <c r="AL90" s="1636"/>
      <c r="AM90" s="1636"/>
      <c r="AN90" s="1636"/>
      <c r="AO90" s="1636"/>
      <c r="AP90" s="1636"/>
      <c r="AQ90" s="1636"/>
      <c r="AR90" s="1636"/>
      <c r="AS90" s="1636"/>
      <c r="AT90" s="1636"/>
      <c r="AU90" s="1636"/>
      <c r="AV90" s="1636"/>
      <c r="AW90" s="1636"/>
      <c r="AX90" s="1636"/>
      <c r="AY90" s="1636"/>
      <c r="AZ90" s="1636"/>
      <c r="BA90" s="1636"/>
      <c r="BB90" s="1636"/>
      <c r="BC90" s="1636"/>
      <c r="BD90" s="1636"/>
      <c r="BE90" s="1636"/>
      <c r="BF90" s="1636"/>
      <c r="BG90" s="1636"/>
      <c r="BH90" s="1636"/>
      <c r="BI90" s="1636"/>
      <c r="BJ90" s="1636"/>
      <c r="BK90" s="1636"/>
      <c r="BL90" s="1636"/>
      <c r="BM90" s="1636"/>
      <c r="BN90" s="1636"/>
      <c r="BO90" s="1636"/>
      <c r="BP90" s="1636"/>
      <c r="BQ90" s="1636"/>
      <c r="BR90" s="1636"/>
      <c r="BS90" s="1636"/>
      <c r="BT90" s="1636"/>
      <c r="BU90" s="1636"/>
      <c r="BV90" s="1636"/>
      <c r="BW90" s="1636"/>
      <c r="BX90" s="1636"/>
      <c r="BY90" s="1636"/>
      <c r="BZ90" s="1636"/>
      <c r="CA90" s="1636"/>
      <c r="CB90" s="1636"/>
      <c r="CC90" s="1636"/>
      <c r="CD90" s="1636"/>
      <c r="CE90" s="1636"/>
      <c r="CF90" s="1850"/>
    </row>
    <row customHeight="1" ht="11.25" hidden="1">
      <c r="A91" s="1806"/>
      <c r="B91" s="1160"/>
      <c r="C91" s="412"/>
      <c r="D91" s="2579"/>
      <c r="E91" s="649" t="s">
        <v>22</v>
      </c>
      <c r="F91" s="1168" t="s">
        <v>22</v>
      </c>
      <c r="G91" s="1168" t="s">
        <v>695</v>
      </c>
      <c r="H91" s="651" t="s">
        <v>22</v>
      </c>
      <c r="I91" s="651"/>
      <c r="J91" s="651"/>
      <c r="K91" s="651"/>
      <c r="L91" s="651"/>
      <c r="M91" s="651"/>
      <c r="N91" s="651"/>
      <c r="O91" s="651"/>
      <c r="P91" s="651"/>
      <c r="Q91" s="651"/>
      <c r="R91" s="652"/>
      <c r="S91" s="653"/>
      <c r="T91" s="718"/>
      <c r="U91" s="2374"/>
      <c r="V91" s="2374"/>
      <c r="W91" s="1160"/>
      <c r="X91" s="1160"/>
      <c r="Y91" s="1160"/>
      <c r="Z91" s="1160"/>
      <c r="AA91" s="1636"/>
      <c r="AB91" s="1160"/>
      <c r="AC91" s="2375"/>
      <c r="AD91" s="629"/>
      <c r="AE91" s="1160"/>
      <c r="AF91" s="1160"/>
      <c r="AG91" s="1636"/>
      <c r="AH91" s="1636"/>
      <c r="AI91" s="1636"/>
      <c r="AJ91" s="1636"/>
      <c r="AK91" s="1636"/>
      <c r="AL91" s="1636"/>
      <c r="AM91" s="1636"/>
      <c r="AN91" s="1636"/>
      <c r="AO91" s="1636"/>
      <c r="AP91" s="1636"/>
      <c r="AQ91" s="1636"/>
      <c r="AR91" s="1636"/>
      <c r="AS91" s="1636"/>
      <c r="AT91" s="1636"/>
      <c r="AU91" s="1636"/>
      <c r="AV91" s="1636"/>
      <c r="AW91" s="1636"/>
      <c r="AX91" s="1636"/>
      <c r="AY91" s="1636"/>
      <c r="AZ91" s="1636"/>
      <c r="BA91" s="1636"/>
      <c r="BB91" s="1636"/>
      <c r="BC91" s="1636"/>
      <c r="BD91" s="1636"/>
      <c r="BE91" s="1636"/>
      <c r="BF91" s="1636"/>
      <c r="BG91" s="1636"/>
      <c r="BH91" s="1636"/>
      <c r="BI91" s="1636"/>
      <c r="BJ91" s="1636"/>
      <c r="BK91" s="1636"/>
      <c r="BL91" s="1636"/>
      <c r="BM91" s="1636"/>
      <c r="BN91" s="1636"/>
      <c r="BO91" s="1636"/>
      <c r="BP91" s="1636"/>
      <c r="BQ91" s="1636"/>
      <c r="BR91" s="1636"/>
      <c r="BS91" s="1636"/>
      <c r="BT91" s="1636"/>
      <c r="BU91" s="1636"/>
      <c r="BV91" s="1160"/>
      <c r="BW91" s="1160"/>
      <c r="BX91" s="1160"/>
      <c r="BY91" s="1160"/>
      <c r="BZ91" s="1160"/>
      <c r="CA91" s="1160"/>
      <c r="CB91" s="1160"/>
      <c r="CC91" s="1160"/>
      <c r="CD91" s="1160"/>
      <c r="CE91" s="1160"/>
      <c r="CF91" s="1850"/>
    </row>
    <row customHeight="1" ht="5.25" hidden="1">
      <c r="A92" s="1793"/>
      <c r="B92" s="1636"/>
      <c r="C92" s="1636"/>
      <c r="D92" s="2579"/>
      <c r="E92" s="1039"/>
      <c r="F92" s="1039"/>
      <c r="G92" s="1039"/>
      <c r="H92" s="1039"/>
      <c r="I92" s="1039"/>
      <c r="J92" s="1039"/>
      <c r="K92" s="1039"/>
      <c r="L92" s="1039"/>
      <c r="M92" s="1039"/>
      <c r="N92" s="1039"/>
      <c r="O92" s="1039"/>
      <c r="P92" s="1039"/>
      <c r="Q92" s="1040"/>
      <c r="R92" s="1041"/>
      <c r="S92" s="1042"/>
      <c r="T92" s="717" t="s">
        <v>692</v>
      </c>
      <c r="U92" s="2374">
        <v>1</v>
      </c>
      <c r="V92" s="2374" t="s">
        <v>655</v>
      </c>
      <c r="W92" s="1636"/>
      <c r="X92" s="1636"/>
      <c r="Y92" s="1636"/>
      <c r="Z92" s="1636"/>
      <c r="AA92" s="1636"/>
      <c r="AB92" s="1636"/>
      <c r="AC92" s="1037"/>
      <c r="AD92" s="1038"/>
      <c r="AE92" s="1636"/>
      <c r="AF92" s="1636"/>
      <c r="AG92" s="1636"/>
      <c r="AH92" s="1636"/>
      <c r="AI92" s="1636"/>
      <c r="AJ92" s="1636"/>
      <c r="AK92" s="1636"/>
      <c r="AL92" s="1636"/>
      <c r="AM92" s="1636"/>
      <c r="AN92" s="1636"/>
      <c r="AO92" s="1636"/>
      <c r="AP92" s="1636"/>
      <c r="AQ92" s="1636"/>
      <c r="AR92" s="1636"/>
      <c r="AS92" s="1636"/>
      <c r="AT92" s="1636"/>
      <c r="AU92" s="1636"/>
      <c r="AV92" s="1636"/>
      <c r="AW92" s="1636"/>
      <c r="AX92" s="1636"/>
      <c r="AY92" s="1636"/>
      <c r="AZ92" s="1636"/>
      <c r="BA92" s="1636"/>
      <c r="BB92" s="1636"/>
      <c r="BC92" s="1636"/>
      <c r="BD92" s="1636"/>
      <c r="BE92" s="1636"/>
      <c r="BF92" s="1636"/>
      <c r="BG92" s="1636"/>
      <c r="BH92" s="1636"/>
      <c r="BI92" s="1636"/>
      <c r="BJ92" s="1636"/>
      <c r="BK92" s="1636"/>
      <c r="BL92" s="1636"/>
      <c r="BM92" s="1636"/>
      <c r="BN92" s="1636"/>
      <c r="BO92" s="1636"/>
      <c r="BP92" s="1636"/>
      <c r="BQ92" s="1636"/>
      <c r="BR92" s="1636"/>
      <c r="BS92" s="1636"/>
      <c r="BT92" s="1636"/>
      <c r="BU92" s="1636"/>
      <c r="BV92" s="1636"/>
      <c r="BW92" s="1636"/>
      <c r="BX92" s="1636"/>
      <c r="BY92" s="1636"/>
      <c r="BZ92" s="1636"/>
      <c r="CA92" s="1636"/>
      <c r="CB92" s="1636"/>
      <c r="CC92" s="1636"/>
      <c r="CD92" s="1636"/>
      <c r="CE92" s="1636"/>
      <c r="CF92" s="1316"/>
    </row>
    <row customHeight="1" ht="5.25" hidden="1">
      <c r="A93" s="1793"/>
      <c r="B93" s="1636"/>
      <c r="C93" s="1636"/>
      <c r="D93" s="2579"/>
      <c r="E93" s="635"/>
      <c r="F93" s="635"/>
      <c r="G93" s="635"/>
      <c r="H93" s="635"/>
      <c r="I93" s="635"/>
      <c r="J93" s="635"/>
      <c r="K93" s="635"/>
      <c r="L93" s="635"/>
      <c r="M93" s="635"/>
      <c r="N93" s="635"/>
      <c r="O93" s="635"/>
      <c r="P93" s="635"/>
      <c r="Q93" s="635"/>
      <c r="R93" s="635"/>
      <c r="S93" s="636"/>
      <c r="T93" s="718"/>
      <c r="U93" s="2374"/>
      <c r="V93" s="2374"/>
      <c r="W93" s="1636"/>
      <c r="X93" s="1636"/>
      <c r="Y93" s="1636"/>
      <c r="Z93" s="1636"/>
      <c r="AA93" s="1636"/>
      <c r="AB93" s="1636"/>
      <c r="AC93" s="1037"/>
      <c r="AD93" s="1038"/>
      <c r="AE93" s="1636"/>
      <c r="AF93" s="1636"/>
      <c r="AG93" s="1636"/>
      <c r="AH93" s="1636"/>
      <c r="AI93" s="1636"/>
      <c r="AJ93" s="1636"/>
      <c r="AK93" s="1636"/>
      <c r="AL93" s="1636"/>
      <c r="AM93" s="1636"/>
      <c r="AN93" s="1636"/>
      <c r="AO93" s="1636"/>
      <c r="AP93" s="1636"/>
      <c r="AQ93" s="1636"/>
      <c r="AR93" s="1636"/>
      <c r="AS93" s="1636"/>
      <c r="AT93" s="1636"/>
      <c r="AU93" s="1636"/>
      <c r="AV93" s="1636"/>
      <c r="AW93" s="1636"/>
      <c r="AX93" s="1636"/>
      <c r="AY93" s="1636"/>
      <c r="AZ93" s="1636"/>
      <c r="BA93" s="1636"/>
      <c r="BB93" s="1636"/>
      <c r="BC93" s="1636"/>
      <c r="BD93" s="1636"/>
      <c r="BE93" s="1636"/>
      <c r="BF93" s="1636"/>
      <c r="BG93" s="1636"/>
      <c r="BH93" s="1636"/>
      <c r="BI93" s="1636"/>
      <c r="BJ93" s="1636"/>
      <c r="BK93" s="1636"/>
      <c r="BL93" s="1636"/>
      <c r="BM93" s="1636"/>
      <c r="BN93" s="1636"/>
      <c r="BO93" s="1636"/>
      <c r="BP93" s="1636"/>
      <c r="BQ93" s="1636"/>
      <c r="BR93" s="1636"/>
      <c r="BS93" s="1636"/>
      <c r="BT93" s="1636"/>
      <c r="BU93" s="1636"/>
      <c r="BV93" s="1636"/>
      <c r="BW93" s="1636"/>
      <c r="BX93" s="1636"/>
      <c r="BY93" s="1636"/>
      <c r="BZ93" s="1636"/>
      <c r="CA93" s="1636"/>
      <c r="CB93" s="1636"/>
      <c r="CC93" s="1636"/>
      <c r="CD93" s="1636"/>
      <c r="CE93" s="1636"/>
      <c r="CF93" s="1316"/>
    </row>
    <row customHeight="1" ht="5.25" hidden="1">
      <c r="A94" s="1793"/>
      <c r="B94" s="1636"/>
      <c r="C94" s="1636"/>
      <c r="D94" s="2580"/>
      <c r="E94" s="1043"/>
      <c r="F94" s="1044"/>
      <c r="G94" s="1044"/>
      <c r="H94" s="1045"/>
      <c r="I94" s="1045"/>
      <c r="J94" s="1045"/>
      <c r="K94" s="1045"/>
      <c r="L94" s="1045"/>
      <c r="M94" s="1045"/>
      <c r="N94" s="1045"/>
      <c r="O94" s="1045"/>
      <c r="P94" s="1045"/>
      <c r="Q94" s="1045"/>
      <c r="R94" s="946"/>
      <c r="S94" s="1046"/>
      <c r="T94" s="718"/>
      <c r="U94" s="2374"/>
      <c r="V94" s="2374"/>
      <c r="W94" s="1636"/>
      <c r="X94" s="1636"/>
      <c r="Y94" s="1636"/>
      <c r="Z94" s="1636"/>
      <c r="AA94" s="1636"/>
      <c r="AB94" s="1636"/>
      <c r="AC94" s="1037"/>
      <c r="AD94" s="1038"/>
      <c r="AE94" s="1636"/>
      <c r="AF94" s="1636"/>
      <c r="AG94" s="1636"/>
      <c r="AH94" s="1636"/>
      <c r="AI94" s="1636"/>
      <c r="AJ94" s="1636"/>
      <c r="AK94" s="1636"/>
      <c r="AL94" s="1636"/>
      <c r="AM94" s="1636"/>
      <c r="AN94" s="1636"/>
      <c r="AO94" s="1636"/>
      <c r="AP94" s="1636"/>
      <c r="AQ94" s="1636"/>
      <c r="AR94" s="1636"/>
      <c r="AS94" s="1636"/>
      <c r="AT94" s="1636"/>
      <c r="AU94" s="1636"/>
      <c r="AV94" s="1636"/>
      <c r="AW94" s="1636"/>
      <c r="AX94" s="1636"/>
      <c r="AY94" s="1636"/>
      <c r="AZ94" s="1636"/>
      <c r="BA94" s="1636"/>
      <c r="BB94" s="1636"/>
      <c r="BC94" s="1636"/>
      <c r="BD94" s="1636"/>
      <c r="BE94" s="1636"/>
      <c r="BF94" s="1636"/>
      <c r="BG94" s="1636"/>
      <c r="BH94" s="1636"/>
      <c r="BI94" s="1636"/>
      <c r="BJ94" s="1636"/>
      <c r="BK94" s="1636"/>
      <c r="BL94" s="1636"/>
      <c r="BM94" s="1636"/>
      <c r="BN94" s="1636"/>
      <c r="BO94" s="1636"/>
      <c r="BP94" s="1636"/>
      <c r="BQ94" s="1636"/>
      <c r="BR94" s="1636"/>
      <c r="BS94" s="1636"/>
      <c r="BT94" s="1636"/>
      <c r="BU94" s="1636"/>
      <c r="BV94" s="1636"/>
      <c r="BW94" s="1636"/>
      <c r="BX94" s="1636"/>
      <c r="BY94" s="1636"/>
      <c r="BZ94" s="1636"/>
      <c r="CA94" s="1636"/>
      <c r="CB94" s="1636"/>
      <c r="CC94" s="1636"/>
      <c r="CD94" s="1636"/>
      <c r="CE94" s="1636"/>
      <c r="CF94" s="1316"/>
    </row>
    <row customHeight="1" ht="15" hidden="1">
      <c r="A95" s="623" t="s">
        <v>188</v>
      </c>
      <c r="B95" s="624"/>
      <c r="C95" s="624" t="s">
        <v>22</v>
      </c>
      <c r="D95" s="2578" t="s">
        <v>703</v>
      </c>
      <c r="E95" s="2377" t="s">
        <v>157</v>
      </c>
      <c r="F95" s="2378"/>
      <c r="G95" s="2379"/>
      <c r="H95" s="2383" t="str">
        <f>IF(A95="","",INDEX(DIFFERENTIATION_UNMERGE_VD,MATCH(A95,DIFFERENTIATION_ID_DIFF,0)))</f>
        <v>Подключение (технологическое присоединение) к системе теплоснабжения</v>
      </c>
      <c r="I95" s="2383"/>
      <c r="J95" s="2383"/>
      <c r="K95" s="2383"/>
      <c r="L95" s="2383"/>
      <c r="M95" s="2383"/>
      <c r="N95" s="2383"/>
      <c r="O95" s="2383"/>
      <c r="P95" s="2383"/>
      <c r="Q95" s="2383"/>
      <c r="R95" s="2383"/>
      <c r="S95" s="719"/>
      <c r="T95" s="716"/>
      <c r="U95" s="625"/>
      <c r="V95" s="625"/>
      <c r="W95" s="626"/>
      <c r="X95" s="626"/>
      <c r="Y95" s="626"/>
      <c r="Z95" s="626"/>
      <c r="AA95" s="627"/>
      <c r="AB95" s="628"/>
      <c r="AC95" s="2375"/>
      <c r="AD95" s="629"/>
      <c r="AE95" s="630" t="s">
        <v>22</v>
      </c>
      <c r="AF95" s="630"/>
      <c r="AG95" s="631" t="s">
        <v>689</v>
      </c>
      <c r="AH95" s="632">
        <v>3</v>
      </c>
      <c r="AI95" s="625"/>
      <c r="AJ95" s="625"/>
      <c r="AK95" s="625"/>
      <c r="AL95" s="625"/>
      <c r="AM95" s="625"/>
      <c r="AN95" s="625"/>
      <c r="AO95" s="625"/>
      <c r="AP95" s="625"/>
      <c r="AQ95" s="625"/>
      <c r="AR95" s="625"/>
      <c r="AS95" s="625"/>
      <c r="AT95" s="625"/>
      <c r="AU95" s="625"/>
      <c r="AV95" s="625"/>
      <c r="AW95" s="625"/>
      <c r="AX95" s="625"/>
      <c r="AY95" s="625"/>
      <c r="AZ95" s="625"/>
      <c r="BA95" s="625"/>
      <c r="BB95" s="625"/>
      <c r="BC95" s="625"/>
      <c r="BD95" s="625"/>
      <c r="BE95" s="625"/>
      <c r="BF95" s="625"/>
      <c r="BG95" s="625"/>
      <c r="BH95" s="625"/>
      <c r="BI95" s="625"/>
      <c r="BJ95" s="625"/>
      <c r="BK95" s="625"/>
      <c r="BL95" s="625"/>
      <c r="BM95" s="625"/>
      <c r="BN95" s="625"/>
      <c r="BO95" s="625"/>
      <c r="BP95" s="625"/>
      <c r="BQ95" s="625"/>
      <c r="BR95" s="625"/>
      <c r="BS95" s="625"/>
      <c r="BT95" s="625"/>
      <c r="BU95" s="625"/>
      <c r="BV95" s="626"/>
      <c r="BW95" s="626"/>
      <c r="BX95" s="626"/>
      <c r="BY95" s="626"/>
      <c r="BZ95" s="626"/>
      <c r="CA95" s="626"/>
      <c r="CB95" s="626"/>
      <c r="CC95" s="626"/>
      <c r="CD95" s="626"/>
      <c r="CE95" s="626"/>
      <c r="CF95" s="1850"/>
    </row>
    <row customHeight="1" ht="15" hidden="1">
      <c r="A96" s="623"/>
      <c r="B96" s="624"/>
      <c r="C96" s="624"/>
      <c r="D96" s="2579"/>
      <c r="E96" s="2377" t="s">
        <v>644</v>
      </c>
      <c r="F96" s="2378"/>
      <c r="G96" s="2379"/>
      <c r="H96" s="2383" t="str">
        <f>IF(A95="","",INDEX(DIFFERENTIATION_UNMERGE_AREA,MATCH(A95,DIFFERENTIATION_ID_DIFF,0)))</f>
        <v>Территория 6</v>
      </c>
      <c r="I96" s="2383"/>
      <c r="J96" s="2383"/>
      <c r="K96" s="2383"/>
      <c r="L96" s="2383"/>
      <c r="M96" s="2383"/>
      <c r="N96" s="2383"/>
      <c r="O96" s="2383"/>
      <c r="P96" s="2383"/>
      <c r="Q96" s="2383"/>
      <c r="R96" s="2383"/>
      <c r="S96" s="719"/>
      <c r="T96" s="716"/>
      <c r="U96" s="625"/>
      <c r="V96" s="625"/>
      <c r="W96" s="626"/>
      <c r="X96" s="626"/>
      <c r="Y96" s="626"/>
      <c r="Z96" s="626"/>
      <c r="AA96" s="627"/>
      <c r="AB96" s="628"/>
      <c r="AC96" s="2375"/>
      <c r="AD96" s="629"/>
      <c r="AE96" s="630"/>
      <c r="AF96" s="630"/>
      <c r="AG96" s="631"/>
      <c r="AH96" s="632"/>
      <c r="AI96" s="625"/>
      <c r="AJ96" s="625"/>
      <c r="AK96" s="625"/>
      <c r="AL96" s="625"/>
      <c r="AM96" s="625"/>
      <c r="AN96" s="625"/>
      <c r="AO96" s="625"/>
      <c r="AP96" s="625"/>
      <c r="AQ96" s="625"/>
      <c r="AR96" s="625"/>
      <c r="AS96" s="625"/>
      <c r="AT96" s="625"/>
      <c r="AU96" s="625"/>
      <c r="AV96" s="625"/>
      <c r="AW96" s="625"/>
      <c r="AX96" s="625"/>
      <c r="AY96" s="625"/>
      <c r="AZ96" s="625"/>
      <c r="BA96" s="625"/>
      <c r="BB96" s="625"/>
      <c r="BC96" s="625"/>
      <c r="BD96" s="625"/>
      <c r="BE96" s="625"/>
      <c r="BF96" s="625"/>
      <c r="BG96" s="625"/>
      <c r="BH96" s="625"/>
      <c r="BI96" s="625"/>
      <c r="BJ96" s="625"/>
      <c r="BK96" s="625"/>
      <c r="BL96" s="625"/>
      <c r="BM96" s="625"/>
      <c r="BN96" s="625"/>
      <c r="BO96" s="625"/>
      <c r="BP96" s="625"/>
      <c r="BQ96" s="625"/>
      <c r="BR96" s="625"/>
      <c r="BS96" s="625"/>
      <c r="BT96" s="625"/>
      <c r="BU96" s="625"/>
      <c r="BV96" s="626"/>
      <c r="BW96" s="626"/>
      <c r="BX96" s="626"/>
      <c r="BY96" s="626"/>
      <c r="BZ96" s="626"/>
      <c r="CA96" s="626"/>
      <c r="CB96" s="626"/>
      <c r="CC96" s="626"/>
      <c r="CD96" s="626"/>
      <c r="CE96" s="626"/>
      <c r="CF96" s="1850"/>
    </row>
    <row customHeight="1" ht="15" hidden="1">
      <c r="A97" s="623"/>
      <c r="B97" s="624"/>
      <c r="C97" s="624"/>
      <c r="D97" s="2579"/>
      <c r="E97" s="2377" t="s">
        <v>645</v>
      </c>
      <c r="F97" s="2378"/>
      <c r="G97" s="2379"/>
      <c r="H97" s="2383" t="str">
        <f>IF(A95="","",INDEX(DIFFERENTIATION_UNMERGE_SYSTEM,MATCH(A95,DIFFERENTIATION_ID_DIFF,0)))</f>
        <v>Центральная котельная, п. Эркен-Шахар</v>
      </c>
      <c r="I97" s="2383"/>
      <c r="J97" s="2383"/>
      <c r="K97" s="2383"/>
      <c r="L97" s="2383"/>
      <c r="M97" s="2383"/>
      <c r="N97" s="2383"/>
      <c r="O97" s="2383"/>
      <c r="P97" s="2383"/>
      <c r="Q97" s="2383"/>
      <c r="R97" s="2383"/>
      <c r="S97" s="719"/>
      <c r="T97" s="716"/>
      <c r="U97" s="625"/>
      <c r="V97" s="625"/>
      <c r="W97" s="626"/>
      <c r="X97" s="626"/>
      <c r="Y97" s="626"/>
      <c r="Z97" s="626"/>
      <c r="AA97" s="627"/>
      <c r="AB97" s="628"/>
      <c r="AC97" s="2375"/>
      <c r="AD97" s="629"/>
      <c r="AE97" s="630"/>
      <c r="AF97" s="630"/>
      <c r="AG97" s="631"/>
      <c r="AH97" s="632"/>
      <c r="AI97" s="625"/>
      <c r="AJ97" s="625"/>
      <c r="AK97" s="625"/>
      <c r="AL97" s="625"/>
      <c r="AM97" s="625"/>
      <c r="AN97" s="625"/>
      <c r="AO97" s="625"/>
      <c r="AP97" s="625"/>
      <c r="AQ97" s="625"/>
      <c r="AR97" s="625"/>
      <c r="AS97" s="625"/>
      <c r="AT97" s="625"/>
      <c r="AU97" s="625"/>
      <c r="AV97" s="625"/>
      <c r="AW97" s="625"/>
      <c r="AX97" s="625"/>
      <c r="AY97" s="625"/>
      <c r="AZ97" s="625"/>
      <c r="BA97" s="625"/>
      <c r="BB97" s="625"/>
      <c r="BC97" s="625"/>
      <c r="BD97" s="625"/>
      <c r="BE97" s="625"/>
      <c r="BF97" s="625"/>
      <c r="BG97" s="625"/>
      <c r="BH97" s="625"/>
      <c r="BI97" s="625"/>
      <c r="BJ97" s="625"/>
      <c r="BK97" s="625"/>
      <c r="BL97" s="625"/>
      <c r="BM97" s="625"/>
      <c r="BN97" s="625"/>
      <c r="BO97" s="625"/>
      <c r="BP97" s="625"/>
      <c r="BQ97" s="625"/>
      <c r="BR97" s="625"/>
      <c r="BS97" s="625"/>
      <c r="BT97" s="625"/>
      <c r="BU97" s="625"/>
      <c r="BV97" s="626"/>
      <c r="BW97" s="626"/>
      <c r="BX97" s="626"/>
      <c r="BY97" s="626"/>
      <c r="BZ97" s="626"/>
      <c r="CA97" s="626"/>
      <c r="CB97" s="626"/>
      <c r="CC97" s="626"/>
      <c r="CD97" s="626"/>
      <c r="CE97" s="626"/>
      <c r="CF97" s="1850"/>
    </row>
    <row customHeight="1" ht="24.75" hidden="1">
      <c r="A98" s="1806"/>
      <c r="B98" s="1160"/>
      <c r="C98" s="412"/>
      <c r="D98" s="2579"/>
      <c r="E98" s="2376" t="s">
        <v>690</v>
      </c>
      <c r="F98" s="2376"/>
      <c r="G98" s="2376"/>
      <c r="H98" s="2376"/>
      <c r="I98" s="2376"/>
      <c r="J98" s="2376"/>
      <c r="K98" s="2376"/>
      <c r="L98" s="2376"/>
      <c r="M98" s="2376"/>
      <c r="N98" s="2376"/>
      <c r="O98" s="2376"/>
      <c r="P98" s="2376"/>
      <c r="Q98" s="558">
        <f>SUMIF(T99:T100,"i",Q99:Q100)</f>
        <v>0</v>
      </c>
      <c r="R98" s="1017"/>
      <c r="S98" s="1798" t="s">
        <v>691</v>
      </c>
      <c r="T98" s="717" t="s">
        <v>692</v>
      </c>
      <c r="U98" s="2374">
        <v>1</v>
      </c>
      <c r="V98" s="2374" t="s">
        <v>655</v>
      </c>
      <c r="W98" s="1160"/>
      <c r="X98" s="1160"/>
      <c r="Y98" s="1160"/>
      <c r="Z98" s="1160"/>
      <c r="AA98" s="1636"/>
      <c r="AB98" s="1160"/>
      <c r="AC98" s="2375"/>
      <c r="AD98" s="629"/>
      <c r="AE98" s="1160"/>
      <c r="AF98" s="1160"/>
      <c r="AG98" s="1636"/>
      <c r="AH98" s="1636"/>
      <c r="AI98" s="1636"/>
      <c r="AJ98" s="1636"/>
      <c r="AK98" s="1636"/>
      <c r="AL98" s="1636"/>
      <c r="AM98" s="1636"/>
      <c r="AN98" s="1636"/>
      <c r="AO98" s="1636"/>
      <c r="AP98" s="1636"/>
      <c r="AQ98" s="1636"/>
      <c r="AR98" s="1636"/>
      <c r="AS98" s="1636"/>
      <c r="AT98" s="1636"/>
      <c r="AU98" s="1636"/>
      <c r="AV98" s="1636"/>
      <c r="AW98" s="1636"/>
      <c r="AX98" s="1636"/>
      <c r="AY98" s="1636"/>
      <c r="AZ98" s="1636"/>
      <c r="BA98" s="1636"/>
      <c r="BB98" s="1636"/>
      <c r="BC98" s="1636"/>
      <c r="BD98" s="1636"/>
      <c r="BE98" s="1636"/>
      <c r="BF98" s="1636"/>
      <c r="BG98" s="1636"/>
      <c r="BH98" s="1636"/>
      <c r="BI98" s="1636"/>
      <c r="BJ98" s="1636"/>
      <c r="BK98" s="1636"/>
      <c r="BL98" s="1636"/>
      <c r="BM98" s="1636"/>
      <c r="BN98" s="1636"/>
      <c r="BO98" s="1636"/>
      <c r="BP98" s="1636"/>
      <c r="BQ98" s="1636"/>
      <c r="BR98" s="1636"/>
      <c r="BS98" s="1636"/>
      <c r="BT98" s="1636"/>
      <c r="BU98" s="1636"/>
      <c r="BV98" s="1160"/>
      <c r="BW98" s="1160"/>
      <c r="BX98" s="1160"/>
      <c r="BY98" s="1160"/>
      <c r="BZ98" s="1160"/>
      <c r="CA98" s="1160"/>
      <c r="CB98" s="1160"/>
      <c r="CC98" s="1160"/>
      <c r="CD98" s="1160"/>
      <c r="CE98" s="1160"/>
      <c r="CF98" s="1850"/>
    </row>
    <row customHeight="1" ht="11.25" hidden="1">
      <c r="A99" s="1793"/>
      <c r="B99" s="1636"/>
      <c r="C99" s="1636"/>
      <c r="D99" s="2579"/>
      <c r="E99" s="635"/>
      <c r="F99" s="635">
        <v>0</v>
      </c>
      <c r="G99" s="635"/>
      <c r="H99" s="635"/>
      <c r="I99" s="635"/>
      <c r="J99" s="635"/>
      <c r="K99" s="635"/>
      <c r="L99" s="635"/>
      <c r="M99" s="635"/>
      <c r="N99" s="635"/>
      <c r="O99" s="635"/>
      <c r="P99" s="635"/>
      <c r="Q99" s="635"/>
      <c r="R99" s="635"/>
      <c r="S99" s="636"/>
      <c r="T99" s="718"/>
      <c r="U99" s="2374"/>
      <c r="V99" s="2374"/>
      <c r="W99" s="1636"/>
      <c r="X99" s="1636"/>
      <c r="Y99" s="1636"/>
      <c r="Z99" s="1636"/>
      <c r="AA99" s="1636"/>
      <c r="AB99" s="1160"/>
      <c r="AC99" s="2375"/>
      <c r="AD99" s="629"/>
      <c r="AE99" s="1160"/>
      <c r="AF99" s="1160"/>
      <c r="AG99" s="1636"/>
      <c r="AH99" s="1636"/>
      <c r="AI99" s="1636"/>
      <c r="AJ99" s="1636"/>
      <c r="AK99" s="1636"/>
      <c r="AL99" s="1636"/>
      <c r="AM99" s="1636"/>
      <c r="AN99" s="1636"/>
      <c r="AO99" s="1636"/>
      <c r="AP99" s="1636"/>
      <c r="AQ99" s="1636"/>
      <c r="AR99" s="1636"/>
      <c r="AS99" s="1636"/>
      <c r="AT99" s="1636"/>
      <c r="AU99" s="1636"/>
      <c r="AV99" s="1636"/>
      <c r="AW99" s="1636"/>
      <c r="AX99" s="1636"/>
      <c r="AY99" s="1636"/>
      <c r="AZ99" s="1636"/>
      <c r="BA99" s="1636"/>
      <c r="BB99" s="1636"/>
      <c r="BC99" s="1636"/>
      <c r="BD99" s="1636"/>
      <c r="BE99" s="1636"/>
      <c r="BF99" s="1636"/>
      <c r="BG99" s="1636"/>
      <c r="BH99" s="1636"/>
      <c r="BI99" s="1636"/>
      <c r="BJ99" s="1636"/>
      <c r="BK99" s="1636"/>
      <c r="BL99" s="1636"/>
      <c r="BM99" s="1636"/>
      <c r="BN99" s="1636"/>
      <c r="BO99" s="1636"/>
      <c r="BP99" s="1636"/>
      <c r="BQ99" s="1636"/>
      <c r="BR99" s="1636"/>
      <c r="BS99" s="1636"/>
      <c r="BT99" s="1636"/>
      <c r="BU99" s="1636"/>
      <c r="BV99" s="1636"/>
      <c r="BW99" s="1636"/>
      <c r="BX99" s="1636"/>
      <c r="BY99" s="1636"/>
      <c r="BZ99" s="1636"/>
      <c r="CA99" s="1636"/>
      <c r="CB99" s="1636"/>
      <c r="CC99" s="1636"/>
      <c r="CD99" s="1636"/>
      <c r="CE99" s="1636"/>
      <c r="CF99" s="1850"/>
    </row>
    <row customHeight="1" ht="11.25" hidden="1">
      <c r="A100" s="1806"/>
      <c r="B100" s="1160"/>
      <c r="C100" s="412"/>
      <c r="D100" s="2579"/>
      <c r="E100" s="649" t="s">
        <v>22</v>
      </c>
      <c r="F100" s="1168" t="s">
        <v>22</v>
      </c>
      <c r="G100" s="1168" t="s">
        <v>695</v>
      </c>
      <c r="H100" s="651" t="s">
        <v>22</v>
      </c>
      <c r="I100" s="651"/>
      <c r="J100" s="651"/>
      <c r="K100" s="651"/>
      <c r="L100" s="651"/>
      <c r="M100" s="651"/>
      <c r="N100" s="651"/>
      <c r="O100" s="651"/>
      <c r="P100" s="651"/>
      <c r="Q100" s="651"/>
      <c r="R100" s="652"/>
      <c r="S100" s="653"/>
      <c r="T100" s="718"/>
      <c r="U100" s="2374"/>
      <c r="V100" s="2374"/>
      <c r="W100" s="1160"/>
      <c r="X100" s="1160"/>
      <c r="Y100" s="1160"/>
      <c r="Z100" s="1160"/>
      <c r="AA100" s="1636"/>
      <c r="AB100" s="1160"/>
      <c r="AC100" s="2375"/>
      <c r="AD100" s="629"/>
      <c r="AE100" s="1160"/>
      <c r="AF100" s="1160"/>
      <c r="AG100" s="1636"/>
      <c r="AH100" s="1636"/>
      <c r="AI100" s="1636"/>
      <c r="AJ100" s="1636"/>
      <c r="AK100" s="1636"/>
      <c r="AL100" s="1636"/>
      <c r="AM100" s="1636"/>
      <c r="AN100" s="1636"/>
      <c r="AO100" s="1636"/>
      <c r="AP100" s="1636"/>
      <c r="AQ100" s="1636"/>
      <c r="AR100" s="1636"/>
      <c r="AS100" s="1636"/>
      <c r="AT100" s="1636"/>
      <c r="AU100" s="1636"/>
      <c r="AV100" s="1636"/>
      <c r="AW100" s="1636"/>
      <c r="AX100" s="1636"/>
      <c r="AY100" s="1636"/>
      <c r="AZ100" s="1636"/>
      <c r="BA100" s="1636"/>
      <c r="BB100" s="1636"/>
      <c r="BC100" s="1636"/>
      <c r="BD100" s="1636"/>
      <c r="BE100" s="1636"/>
      <c r="BF100" s="1636"/>
      <c r="BG100" s="1636"/>
      <c r="BH100" s="1636"/>
      <c r="BI100" s="1636"/>
      <c r="BJ100" s="1636"/>
      <c r="BK100" s="1636"/>
      <c r="BL100" s="1636"/>
      <c r="BM100" s="1636"/>
      <c r="BN100" s="1636"/>
      <c r="BO100" s="1636"/>
      <c r="BP100" s="1636"/>
      <c r="BQ100" s="1636"/>
      <c r="BR100" s="1636"/>
      <c r="BS100" s="1636"/>
      <c r="BT100" s="1636"/>
      <c r="BU100" s="1636"/>
      <c r="BV100" s="1160"/>
      <c r="BW100" s="1160"/>
      <c r="BX100" s="1160"/>
      <c r="BY100" s="1160"/>
      <c r="BZ100" s="1160"/>
      <c r="CA100" s="1160"/>
      <c r="CB100" s="1160"/>
      <c r="CC100" s="1160"/>
      <c r="CD100" s="1160"/>
      <c r="CE100" s="1160"/>
      <c r="CF100" s="1850"/>
    </row>
    <row customHeight="1" ht="5.25" hidden="1">
      <c r="A101" s="1793"/>
      <c r="B101" s="1636"/>
      <c r="C101" s="1636"/>
      <c r="D101" s="2579"/>
      <c r="E101" s="1039"/>
      <c r="F101" s="1039"/>
      <c r="G101" s="1039"/>
      <c r="H101" s="1039"/>
      <c r="I101" s="1039"/>
      <c r="J101" s="1039"/>
      <c r="K101" s="1039"/>
      <c r="L101" s="1039"/>
      <c r="M101" s="1039"/>
      <c r="N101" s="1039"/>
      <c r="O101" s="1039"/>
      <c r="P101" s="1039"/>
      <c r="Q101" s="1040"/>
      <c r="R101" s="1041"/>
      <c r="S101" s="1042"/>
      <c r="T101" s="717" t="s">
        <v>692</v>
      </c>
      <c r="U101" s="2374">
        <v>1</v>
      </c>
      <c r="V101" s="2374" t="s">
        <v>655</v>
      </c>
      <c r="W101" s="1636"/>
      <c r="X101" s="1636"/>
      <c r="Y101" s="1636"/>
      <c r="Z101" s="1636"/>
      <c r="AA101" s="1636"/>
      <c r="AB101" s="1636"/>
      <c r="AC101" s="1037"/>
      <c r="AD101" s="1038"/>
      <c r="AE101" s="1636"/>
      <c r="AF101" s="1636"/>
      <c r="AG101" s="1636"/>
      <c r="AH101" s="1636"/>
      <c r="AI101" s="1636"/>
      <c r="AJ101" s="1636"/>
      <c r="AK101" s="1636"/>
      <c r="AL101" s="1636"/>
      <c r="AM101" s="1636"/>
      <c r="AN101" s="1636"/>
      <c r="AO101" s="1636"/>
      <c r="AP101" s="1636"/>
      <c r="AQ101" s="1636"/>
      <c r="AR101" s="1636"/>
      <c r="AS101" s="1636"/>
      <c r="AT101" s="1636"/>
      <c r="AU101" s="1636"/>
      <c r="AV101" s="1636"/>
      <c r="AW101" s="1636"/>
      <c r="AX101" s="1636"/>
      <c r="AY101" s="1636"/>
      <c r="AZ101" s="1636"/>
      <c r="BA101" s="1636"/>
      <c r="BB101" s="1636"/>
      <c r="BC101" s="1636"/>
      <c r="BD101" s="1636"/>
      <c r="BE101" s="1636"/>
      <c r="BF101" s="1636"/>
      <c r="BG101" s="1636"/>
      <c r="BH101" s="1636"/>
      <c r="BI101" s="1636"/>
      <c r="BJ101" s="1636"/>
      <c r="BK101" s="1636"/>
      <c r="BL101" s="1636"/>
      <c r="BM101" s="1636"/>
      <c r="BN101" s="1636"/>
      <c r="BO101" s="1636"/>
      <c r="BP101" s="1636"/>
      <c r="BQ101" s="1636"/>
      <c r="BR101" s="1636"/>
      <c r="BS101" s="1636"/>
      <c r="BT101" s="1636"/>
      <c r="BU101" s="1636"/>
      <c r="BV101" s="1636"/>
      <c r="BW101" s="1636"/>
      <c r="BX101" s="1636"/>
      <c r="BY101" s="1636"/>
      <c r="BZ101" s="1636"/>
      <c r="CA101" s="1636"/>
      <c r="CB101" s="1636"/>
      <c r="CC101" s="1636"/>
      <c r="CD101" s="1636"/>
      <c r="CE101" s="1636"/>
      <c r="CF101" s="1316"/>
    </row>
    <row customHeight="1" ht="5.25" hidden="1">
      <c r="A102" s="1793"/>
      <c r="B102" s="1636"/>
      <c r="C102" s="1636"/>
      <c r="D102" s="2579"/>
      <c r="E102" s="635"/>
      <c r="F102" s="635"/>
      <c r="G102" s="635"/>
      <c r="H102" s="635"/>
      <c r="I102" s="635"/>
      <c r="J102" s="635"/>
      <c r="K102" s="635"/>
      <c r="L102" s="635"/>
      <c r="M102" s="635"/>
      <c r="N102" s="635"/>
      <c r="O102" s="635"/>
      <c r="P102" s="635"/>
      <c r="Q102" s="635"/>
      <c r="R102" s="635"/>
      <c r="S102" s="636"/>
      <c r="T102" s="718"/>
      <c r="U102" s="2374"/>
      <c r="V102" s="2374"/>
      <c r="W102" s="1636"/>
      <c r="X102" s="1636"/>
      <c r="Y102" s="1636"/>
      <c r="Z102" s="1636"/>
      <c r="AA102" s="1636"/>
      <c r="AB102" s="1636"/>
      <c r="AC102" s="1037"/>
      <c r="AD102" s="1038"/>
      <c r="AE102" s="1636"/>
      <c r="AF102" s="1636"/>
      <c r="AG102" s="1636"/>
      <c r="AH102" s="1636"/>
      <c r="AI102" s="1636"/>
      <c r="AJ102" s="1636"/>
      <c r="AK102" s="1636"/>
      <c r="AL102" s="1636"/>
      <c r="AM102" s="1636"/>
      <c r="AN102" s="1636"/>
      <c r="AO102" s="1636"/>
      <c r="AP102" s="1636"/>
      <c r="AQ102" s="1636"/>
      <c r="AR102" s="1636"/>
      <c r="AS102" s="1636"/>
      <c r="AT102" s="1636"/>
      <c r="AU102" s="1636"/>
      <c r="AV102" s="1636"/>
      <c r="AW102" s="1636"/>
      <c r="AX102" s="1636"/>
      <c r="AY102" s="1636"/>
      <c r="AZ102" s="1636"/>
      <c r="BA102" s="1636"/>
      <c r="BB102" s="1636"/>
      <c r="BC102" s="1636"/>
      <c r="BD102" s="1636"/>
      <c r="BE102" s="1636"/>
      <c r="BF102" s="1636"/>
      <c r="BG102" s="1636"/>
      <c r="BH102" s="1636"/>
      <c r="BI102" s="1636"/>
      <c r="BJ102" s="1636"/>
      <c r="BK102" s="1636"/>
      <c r="BL102" s="1636"/>
      <c r="BM102" s="1636"/>
      <c r="BN102" s="1636"/>
      <c r="BO102" s="1636"/>
      <c r="BP102" s="1636"/>
      <c r="BQ102" s="1636"/>
      <c r="BR102" s="1636"/>
      <c r="BS102" s="1636"/>
      <c r="BT102" s="1636"/>
      <c r="BU102" s="1636"/>
      <c r="BV102" s="1636"/>
      <c r="BW102" s="1636"/>
      <c r="BX102" s="1636"/>
      <c r="BY102" s="1636"/>
      <c r="BZ102" s="1636"/>
      <c r="CA102" s="1636"/>
      <c r="CB102" s="1636"/>
      <c r="CC102" s="1636"/>
      <c r="CD102" s="1636"/>
      <c r="CE102" s="1636"/>
      <c r="CF102" s="1316"/>
    </row>
    <row customHeight="1" ht="5.25" hidden="1">
      <c r="A103" s="1793"/>
      <c r="B103" s="1636"/>
      <c r="C103" s="1636"/>
      <c r="D103" s="2580"/>
      <c r="E103" s="1043"/>
      <c r="F103" s="1044"/>
      <c r="G103" s="1044"/>
      <c r="H103" s="1045"/>
      <c r="I103" s="1045"/>
      <c r="J103" s="1045"/>
      <c r="K103" s="1045"/>
      <c r="L103" s="1045"/>
      <c r="M103" s="1045"/>
      <c r="N103" s="1045"/>
      <c r="O103" s="1045"/>
      <c r="P103" s="1045"/>
      <c r="Q103" s="1045"/>
      <c r="R103" s="946"/>
      <c r="S103" s="1046"/>
      <c r="T103" s="718"/>
      <c r="U103" s="2374"/>
      <c r="V103" s="2374"/>
      <c r="W103" s="1636"/>
      <c r="X103" s="1636"/>
      <c r="Y103" s="1636"/>
      <c r="Z103" s="1636"/>
      <c r="AA103" s="1636"/>
      <c r="AB103" s="1636"/>
      <c r="AC103" s="1037"/>
      <c r="AD103" s="1038"/>
      <c r="AE103" s="1636"/>
      <c r="AF103" s="1636"/>
      <c r="AG103" s="1636"/>
      <c r="AH103" s="1636"/>
      <c r="AI103" s="1636"/>
      <c r="AJ103" s="1636"/>
      <c r="AK103" s="1636"/>
      <c r="AL103" s="1636"/>
      <c r="AM103" s="1636"/>
      <c r="AN103" s="1636"/>
      <c r="AO103" s="1636"/>
      <c r="AP103" s="1636"/>
      <c r="AQ103" s="1636"/>
      <c r="AR103" s="1636"/>
      <c r="AS103" s="1636"/>
      <c r="AT103" s="1636"/>
      <c r="AU103" s="1636"/>
      <c r="AV103" s="1636"/>
      <c r="AW103" s="1636"/>
      <c r="AX103" s="1636"/>
      <c r="AY103" s="1636"/>
      <c r="AZ103" s="1636"/>
      <c r="BA103" s="1636"/>
      <c r="BB103" s="1636"/>
      <c r="BC103" s="1636"/>
      <c r="BD103" s="1636"/>
      <c r="BE103" s="1636"/>
      <c r="BF103" s="1636"/>
      <c r="BG103" s="1636"/>
      <c r="BH103" s="1636"/>
      <c r="BI103" s="1636"/>
      <c r="BJ103" s="1636"/>
      <c r="BK103" s="1636"/>
      <c r="BL103" s="1636"/>
      <c r="BM103" s="1636"/>
      <c r="BN103" s="1636"/>
      <c r="BO103" s="1636"/>
      <c r="BP103" s="1636"/>
      <c r="BQ103" s="1636"/>
      <c r="BR103" s="1636"/>
      <c r="BS103" s="1636"/>
      <c r="BT103" s="1636"/>
      <c r="BU103" s="1636"/>
      <c r="BV103" s="1636"/>
      <c r="BW103" s="1636"/>
      <c r="BX103" s="1636"/>
      <c r="BY103" s="1636"/>
      <c r="BZ103" s="1636"/>
      <c r="CA103" s="1636"/>
      <c r="CB103" s="1636"/>
      <c r="CC103" s="1636"/>
      <c r="CD103" s="1636"/>
      <c r="CE103" s="1636"/>
      <c r="CF103" s="1316"/>
    </row>
    <row customHeight="1" ht="15" hidden="1">
      <c r="A104" s="623" t="s">
        <v>190</v>
      </c>
      <c r="B104" s="624"/>
      <c r="C104" s="624" t="s">
        <v>22</v>
      </c>
      <c r="D104" s="2578" t="s">
        <v>704</v>
      </c>
      <c r="E104" s="2377" t="s">
        <v>157</v>
      </c>
      <c r="F104" s="2378"/>
      <c r="G104" s="2379"/>
      <c r="H104" s="2383" t="str">
        <f>IF(A104="","",INDEX(DIFFERENTIATION_UNMERGE_VD,MATCH(A104,DIFFERENTIATION_ID_DIFF,0)))</f>
        <v>Подключение (технологическое присоединение) к системе теплоснабжения</v>
      </c>
      <c r="I104" s="2383"/>
      <c r="J104" s="2383"/>
      <c r="K104" s="2383"/>
      <c r="L104" s="2383"/>
      <c r="M104" s="2383"/>
      <c r="N104" s="2383"/>
      <c r="O104" s="2383"/>
      <c r="P104" s="2383"/>
      <c r="Q104" s="2383"/>
      <c r="R104" s="2383"/>
      <c r="S104" s="719"/>
      <c r="T104" s="716"/>
      <c r="U104" s="625"/>
      <c r="V104" s="625"/>
      <c r="W104" s="626"/>
      <c r="X104" s="626"/>
      <c r="Y104" s="626"/>
      <c r="Z104" s="626"/>
      <c r="AA104" s="627"/>
      <c r="AB104" s="628"/>
      <c r="AC104" s="2375"/>
      <c r="AD104" s="629"/>
      <c r="AE104" s="630" t="s">
        <v>22</v>
      </c>
      <c r="AF104" s="630"/>
      <c r="AG104" s="631" t="s">
        <v>689</v>
      </c>
      <c r="AH104" s="632">
        <v>3</v>
      </c>
      <c r="AI104" s="625"/>
      <c r="AJ104" s="625"/>
      <c r="AK104" s="625"/>
      <c r="AL104" s="625"/>
      <c r="AM104" s="625"/>
      <c r="AN104" s="625"/>
      <c r="AO104" s="625"/>
      <c r="AP104" s="625"/>
      <c r="AQ104" s="625"/>
      <c r="AR104" s="625"/>
      <c r="AS104" s="625"/>
      <c r="AT104" s="625"/>
      <c r="AU104" s="625"/>
      <c r="AV104" s="625"/>
      <c r="AW104" s="625"/>
      <c r="AX104" s="625"/>
      <c r="AY104" s="625"/>
      <c r="AZ104" s="625"/>
      <c r="BA104" s="625"/>
      <c r="BB104" s="625"/>
      <c r="BC104" s="625"/>
      <c r="BD104" s="625"/>
      <c r="BE104" s="625"/>
      <c r="BF104" s="625"/>
      <c r="BG104" s="625"/>
      <c r="BH104" s="625"/>
      <c r="BI104" s="625"/>
      <c r="BJ104" s="625"/>
      <c r="BK104" s="625"/>
      <c r="BL104" s="625"/>
      <c r="BM104" s="625"/>
      <c r="BN104" s="625"/>
      <c r="BO104" s="625"/>
      <c r="BP104" s="625"/>
      <c r="BQ104" s="625"/>
      <c r="BR104" s="625"/>
      <c r="BS104" s="625"/>
      <c r="BT104" s="625"/>
      <c r="BU104" s="625"/>
      <c r="BV104" s="626"/>
      <c r="BW104" s="626"/>
      <c r="BX104" s="626"/>
      <c r="BY104" s="626"/>
      <c r="BZ104" s="626"/>
      <c r="CA104" s="626"/>
      <c r="CB104" s="626"/>
      <c r="CC104" s="626"/>
      <c r="CD104" s="626"/>
      <c r="CE104" s="626"/>
      <c r="CF104" s="1850"/>
    </row>
    <row customHeight="1" ht="15" hidden="1">
      <c r="A105" s="623"/>
      <c r="B105" s="624"/>
      <c r="C105" s="624"/>
      <c r="D105" s="2579"/>
      <c r="E105" s="2377" t="s">
        <v>644</v>
      </c>
      <c r="F105" s="2378"/>
      <c r="G105" s="2379"/>
      <c r="H105" s="2383" t="str">
        <f>IF(A104="","",INDEX(DIFFERENTIATION_UNMERGE_AREA,MATCH(A104,DIFFERENTIATION_ID_DIFF,0)))</f>
        <v>Территория 7</v>
      </c>
      <c r="I105" s="2383"/>
      <c r="J105" s="2383"/>
      <c r="K105" s="2383"/>
      <c r="L105" s="2383"/>
      <c r="M105" s="2383"/>
      <c r="N105" s="2383"/>
      <c r="O105" s="2383"/>
      <c r="P105" s="2383"/>
      <c r="Q105" s="2383"/>
      <c r="R105" s="2383"/>
      <c r="S105" s="719"/>
      <c r="T105" s="716"/>
      <c r="U105" s="625"/>
      <c r="V105" s="625"/>
      <c r="W105" s="626"/>
      <c r="X105" s="626"/>
      <c r="Y105" s="626"/>
      <c r="Z105" s="626"/>
      <c r="AA105" s="627"/>
      <c r="AB105" s="628"/>
      <c r="AC105" s="2375"/>
      <c r="AD105" s="629"/>
      <c r="AE105" s="630"/>
      <c r="AF105" s="630"/>
      <c r="AG105" s="631"/>
      <c r="AH105" s="632"/>
      <c r="AI105" s="625"/>
      <c r="AJ105" s="625"/>
      <c r="AK105" s="625"/>
      <c r="AL105" s="625"/>
      <c r="AM105" s="625"/>
      <c r="AN105" s="625"/>
      <c r="AO105" s="625"/>
      <c r="AP105" s="625"/>
      <c r="AQ105" s="625"/>
      <c r="AR105" s="625"/>
      <c r="AS105" s="625"/>
      <c r="AT105" s="625"/>
      <c r="AU105" s="625"/>
      <c r="AV105" s="625"/>
      <c r="AW105" s="625"/>
      <c r="AX105" s="625"/>
      <c r="AY105" s="625"/>
      <c r="AZ105" s="625"/>
      <c r="BA105" s="625"/>
      <c r="BB105" s="625"/>
      <c r="BC105" s="625"/>
      <c r="BD105" s="625"/>
      <c r="BE105" s="625"/>
      <c r="BF105" s="625"/>
      <c r="BG105" s="625"/>
      <c r="BH105" s="625"/>
      <c r="BI105" s="625"/>
      <c r="BJ105" s="625"/>
      <c r="BK105" s="625"/>
      <c r="BL105" s="625"/>
      <c r="BM105" s="625"/>
      <c r="BN105" s="625"/>
      <c r="BO105" s="625"/>
      <c r="BP105" s="625"/>
      <c r="BQ105" s="625"/>
      <c r="BR105" s="625"/>
      <c r="BS105" s="625"/>
      <c r="BT105" s="625"/>
      <c r="BU105" s="625"/>
      <c r="BV105" s="626"/>
      <c r="BW105" s="626"/>
      <c r="BX105" s="626"/>
      <c r="BY105" s="626"/>
      <c r="BZ105" s="626"/>
      <c r="CA105" s="626"/>
      <c r="CB105" s="626"/>
      <c r="CC105" s="626"/>
      <c r="CD105" s="626"/>
      <c r="CE105" s="626"/>
      <c r="CF105" s="1850"/>
    </row>
    <row customHeight="1" ht="15" hidden="1">
      <c r="A106" s="623"/>
      <c r="B106" s="624"/>
      <c r="C106" s="624"/>
      <c r="D106" s="2579"/>
      <c r="E106" s="2377" t="s">
        <v>645</v>
      </c>
      <c r="F106" s="2378"/>
      <c r="G106" s="2379"/>
      <c r="H106" s="2383" t="str">
        <f>IF(A104="","",INDEX(DIFFERENTIATION_UNMERGE_SYSTEM,MATCH(A104,DIFFERENTIATION_ID_DIFF,0)))</f>
        <v>Центральная котельная, п. Кавказский</v>
      </c>
      <c r="I106" s="2383"/>
      <c r="J106" s="2383"/>
      <c r="K106" s="2383"/>
      <c r="L106" s="2383"/>
      <c r="M106" s="2383"/>
      <c r="N106" s="2383"/>
      <c r="O106" s="2383"/>
      <c r="P106" s="2383"/>
      <c r="Q106" s="2383"/>
      <c r="R106" s="2383"/>
      <c r="S106" s="719"/>
      <c r="T106" s="716"/>
      <c r="U106" s="625"/>
      <c r="V106" s="625"/>
      <c r="W106" s="626"/>
      <c r="X106" s="626"/>
      <c r="Y106" s="626"/>
      <c r="Z106" s="626"/>
      <c r="AA106" s="627"/>
      <c r="AB106" s="628"/>
      <c r="AC106" s="2375"/>
      <c r="AD106" s="629"/>
      <c r="AE106" s="630"/>
      <c r="AF106" s="630"/>
      <c r="AG106" s="631"/>
      <c r="AH106" s="632"/>
      <c r="AI106" s="625"/>
      <c r="AJ106" s="625"/>
      <c r="AK106" s="625"/>
      <c r="AL106" s="625"/>
      <c r="AM106" s="625"/>
      <c r="AN106" s="625"/>
      <c r="AO106" s="625"/>
      <c r="AP106" s="625"/>
      <c r="AQ106" s="625"/>
      <c r="AR106" s="625"/>
      <c r="AS106" s="625"/>
      <c r="AT106" s="625"/>
      <c r="AU106" s="625"/>
      <c r="AV106" s="625"/>
      <c r="AW106" s="625"/>
      <c r="AX106" s="625"/>
      <c r="AY106" s="625"/>
      <c r="AZ106" s="625"/>
      <c r="BA106" s="625"/>
      <c r="BB106" s="625"/>
      <c r="BC106" s="625"/>
      <c r="BD106" s="625"/>
      <c r="BE106" s="625"/>
      <c r="BF106" s="625"/>
      <c r="BG106" s="625"/>
      <c r="BH106" s="625"/>
      <c r="BI106" s="625"/>
      <c r="BJ106" s="625"/>
      <c r="BK106" s="625"/>
      <c r="BL106" s="625"/>
      <c r="BM106" s="625"/>
      <c r="BN106" s="625"/>
      <c r="BO106" s="625"/>
      <c r="BP106" s="625"/>
      <c r="BQ106" s="625"/>
      <c r="BR106" s="625"/>
      <c r="BS106" s="625"/>
      <c r="BT106" s="625"/>
      <c r="BU106" s="625"/>
      <c r="BV106" s="626"/>
      <c r="BW106" s="626"/>
      <c r="BX106" s="626"/>
      <c r="BY106" s="626"/>
      <c r="BZ106" s="626"/>
      <c r="CA106" s="626"/>
      <c r="CB106" s="626"/>
      <c r="CC106" s="626"/>
      <c r="CD106" s="626"/>
      <c r="CE106" s="626"/>
      <c r="CF106" s="1850"/>
    </row>
    <row customHeight="1" ht="24.75" hidden="1">
      <c r="A107" s="1806"/>
      <c r="B107" s="1160"/>
      <c r="C107" s="412"/>
      <c r="D107" s="2579"/>
      <c r="E107" s="2376" t="s">
        <v>690</v>
      </c>
      <c r="F107" s="2376"/>
      <c r="G107" s="2376"/>
      <c r="H107" s="2376"/>
      <c r="I107" s="2376"/>
      <c r="J107" s="2376"/>
      <c r="K107" s="2376"/>
      <c r="L107" s="2376"/>
      <c r="M107" s="2376"/>
      <c r="N107" s="2376"/>
      <c r="O107" s="2376"/>
      <c r="P107" s="2376"/>
      <c r="Q107" s="558">
        <f>SUMIF(T108:T109,"i",Q108:Q109)</f>
        <v>0</v>
      </c>
      <c r="R107" s="1017"/>
      <c r="S107" s="1798" t="s">
        <v>691</v>
      </c>
      <c r="T107" s="717" t="s">
        <v>692</v>
      </c>
      <c r="U107" s="2374">
        <v>1</v>
      </c>
      <c r="V107" s="2374" t="s">
        <v>655</v>
      </c>
      <c r="W107" s="1160"/>
      <c r="X107" s="1160"/>
      <c r="Y107" s="1160"/>
      <c r="Z107" s="1160"/>
      <c r="AA107" s="1636"/>
      <c r="AB107" s="1160"/>
      <c r="AC107" s="2375"/>
      <c r="AD107" s="629"/>
      <c r="AE107" s="1160"/>
      <c r="AF107" s="1160"/>
      <c r="AG107" s="1636"/>
      <c r="AH107" s="1636"/>
      <c r="AI107" s="1636"/>
      <c r="AJ107" s="1636"/>
      <c r="AK107" s="1636"/>
      <c r="AL107" s="1636"/>
      <c r="AM107" s="1636"/>
      <c r="AN107" s="1636"/>
      <c r="AO107" s="1636"/>
      <c r="AP107" s="1636"/>
      <c r="AQ107" s="1636"/>
      <c r="AR107" s="1636"/>
      <c r="AS107" s="1636"/>
      <c r="AT107" s="1636"/>
      <c r="AU107" s="1636"/>
      <c r="AV107" s="1636"/>
      <c r="AW107" s="1636"/>
      <c r="AX107" s="1636"/>
      <c r="AY107" s="1636"/>
      <c r="AZ107" s="1636"/>
      <c r="BA107" s="1636"/>
      <c r="BB107" s="1636"/>
      <c r="BC107" s="1636"/>
      <c r="BD107" s="1636"/>
      <c r="BE107" s="1636"/>
      <c r="BF107" s="1636"/>
      <c r="BG107" s="1636"/>
      <c r="BH107" s="1636"/>
      <c r="BI107" s="1636"/>
      <c r="BJ107" s="1636"/>
      <c r="BK107" s="1636"/>
      <c r="BL107" s="1636"/>
      <c r="BM107" s="1636"/>
      <c r="BN107" s="1636"/>
      <c r="BO107" s="1636"/>
      <c r="BP107" s="1636"/>
      <c r="BQ107" s="1636"/>
      <c r="BR107" s="1636"/>
      <c r="BS107" s="1636"/>
      <c r="BT107" s="1636"/>
      <c r="BU107" s="1636"/>
      <c r="BV107" s="1160"/>
      <c r="BW107" s="1160"/>
      <c r="BX107" s="1160"/>
      <c r="BY107" s="1160"/>
      <c r="BZ107" s="1160"/>
      <c r="CA107" s="1160"/>
      <c r="CB107" s="1160"/>
      <c r="CC107" s="1160"/>
      <c r="CD107" s="1160"/>
      <c r="CE107" s="1160"/>
      <c r="CF107" s="1850"/>
    </row>
    <row customHeight="1" ht="11.25" hidden="1">
      <c r="A108" s="1793"/>
      <c r="B108" s="1636"/>
      <c r="C108" s="1636"/>
      <c r="D108" s="2579"/>
      <c r="E108" s="635"/>
      <c r="F108" s="635">
        <v>0</v>
      </c>
      <c r="G108" s="635"/>
      <c r="H108" s="635"/>
      <c r="I108" s="635"/>
      <c r="J108" s="635"/>
      <c r="K108" s="635"/>
      <c r="L108" s="635"/>
      <c r="M108" s="635"/>
      <c r="N108" s="635"/>
      <c r="O108" s="635"/>
      <c r="P108" s="635"/>
      <c r="Q108" s="635"/>
      <c r="R108" s="635"/>
      <c r="S108" s="636"/>
      <c r="T108" s="718"/>
      <c r="U108" s="2374"/>
      <c r="V108" s="2374"/>
      <c r="W108" s="1636"/>
      <c r="X108" s="1636"/>
      <c r="Y108" s="1636"/>
      <c r="Z108" s="1636"/>
      <c r="AA108" s="1636"/>
      <c r="AB108" s="1160"/>
      <c r="AC108" s="2375"/>
      <c r="AD108" s="629"/>
      <c r="AE108" s="1160"/>
      <c r="AF108" s="1160"/>
      <c r="AG108" s="1636"/>
      <c r="AH108" s="1636"/>
      <c r="AI108" s="1636"/>
      <c r="AJ108" s="1636"/>
      <c r="AK108" s="1636"/>
      <c r="AL108" s="1636"/>
      <c r="AM108" s="1636"/>
      <c r="AN108" s="1636"/>
      <c r="AO108" s="1636"/>
      <c r="AP108" s="1636"/>
      <c r="AQ108" s="1636"/>
      <c r="AR108" s="1636"/>
      <c r="AS108" s="1636"/>
      <c r="AT108" s="1636"/>
      <c r="AU108" s="1636"/>
      <c r="AV108" s="1636"/>
      <c r="AW108" s="1636"/>
      <c r="AX108" s="1636"/>
      <c r="AY108" s="1636"/>
      <c r="AZ108" s="1636"/>
      <c r="BA108" s="1636"/>
      <c r="BB108" s="1636"/>
      <c r="BC108" s="1636"/>
      <c r="BD108" s="1636"/>
      <c r="BE108" s="1636"/>
      <c r="BF108" s="1636"/>
      <c r="BG108" s="1636"/>
      <c r="BH108" s="1636"/>
      <c r="BI108" s="1636"/>
      <c r="BJ108" s="1636"/>
      <c r="BK108" s="1636"/>
      <c r="BL108" s="1636"/>
      <c r="BM108" s="1636"/>
      <c r="BN108" s="1636"/>
      <c r="BO108" s="1636"/>
      <c r="BP108" s="1636"/>
      <c r="BQ108" s="1636"/>
      <c r="BR108" s="1636"/>
      <c r="BS108" s="1636"/>
      <c r="BT108" s="1636"/>
      <c r="BU108" s="1636"/>
      <c r="BV108" s="1636"/>
      <c r="BW108" s="1636"/>
      <c r="BX108" s="1636"/>
      <c r="BY108" s="1636"/>
      <c r="BZ108" s="1636"/>
      <c r="CA108" s="1636"/>
      <c r="CB108" s="1636"/>
      <c r="CC108" s="1636"/>
      <c r="CD108" s="1636"/>
      <c r="CE108" s="1636"/>
      <c r="CF108" s="1850"/>
    </row>
    <row customHeight="1" ht="11.25" hidden="1">
      <c r="A109" s="1806"/>
      <c r="B109" s="1160"/>
      <c r="C109" s="412"/>
      <c r="D109" s="2579"/>
      <c r="E109" s="649" t="s">
        <v>22</v>
      </c>
      <c r="F109" s="1168" t="s">
        <v>22</v>
      </c>
      <c r="G109" s="1168" t="s">
        <v>695</v>
      </c>
      <c r="H109" s="651" t="s">
        <v>22</v>
      </c>
      <c r="I109" s="651"/>
      <c r="J109" s="651"/>
      <c r="K109" s="651"/>
      <c r="L109" s="651"/>
      <c r="M109" s="651"/>
      <c r="N109" s="651"/>
      <c r="O109" s="651"/>
      <c r="P109" s="651"/>
      <c r="Q109" s="651"/>
      <c r="R109" s="652"/>
      <c r="S109" s="653"/>
      <c r="T109" s="718"/>
      <c r="U109" s="2374"/>
      <c r="V109" s="2374"/>
      <c r="W109" s="1160"/>
      <c r="X109" s="1160"/>
      <c r="Y109" s="1160"/>
      <c r="Z109" s="1160"/>
      <c r="AA109" s="1636"/>
      <c r="AB109" s="1160"/>
      <c r="AC109" s="2375"/>
      <c r="AD109" s="629"/>
      <c r="AE109" s="1160"/>
      <c r="AF109" s="1160"/>
      <c r="AG109" s="1636"/>
      <c r="AH109" s="1636"/>
      <c r="AI109" s="1636"/>
      <c r="AJ109" s="1636"/>
      <c r="AK109" s="1636"/>
      <c r="AL109" s="1636"/>
      <c r="AM109" s="1636"/>
      <c r="AN109" s="1636"/>
      <c r="AO109" s="1636"/>
      <c r="AP109" s="1636"/>
      <c r="AQ109" s="1636"/>
      <c r="AR109" s="1636"/>
      <c r="AS109" s="1636"/>
      <c r="AT109" s="1636"/>
      <c r="AU109" s="1636"/>
      <c r="AV109" s="1636"/>
      <c r="AW109" s="1636"/>
      <c r="AX109" s="1636"/>
      <c r="AY109" s="1636"/>
      <c r="AZ109" s="1636"/>
      <c r="BA109" s="1636"/>
      <c r="BB109" s="1636"/>
      <c r="BC109" s="1636"/>
      <c r="BD109" s="1636"/>
      <c r="BE109" s="1636"/>
      <c r="BF109" s="1636"/>
      <c r="BG109" s="1636"/>
      <c r="BH109" s="1636"/>
      <c r="BI109" s="1636"/>
      <c r="BJ109" s="1636"/>
      <c r="BK109" s="1636"/>
      <c r="BL109" s="1636"/>
      <c r="BM109" s="1636"/>
      <c r="BN109" s="1636"/>
      <c r="BO109" s="1636"/>
      <c r="BP109" s="1636"/>
      <c r="BQ109" s="1636"/>
      <c r="BR109" s="1636"/>
      <c r="BS109" s="1636"/>
      <c r="BT109" s="1636"/>
      <c r="BU109" s="1636"/>
      <c r="BV109" s="1160"/>
      <c r="BW109" s="1160"/>
      <c r="BX109" s="1160"/>
      <c r="BY109" s="1160"/>
      <c r="BZ109" s="1160"/>
      <c r="CA109" s="1160"/>
      <c r="CB109" s="1160"/>
      <c r="CC109" s="1160"/>
      <c r="CD109" s="1160"/>
      <c r="CE109" s="1160"/>
      <c r="CF109" s="1850"/>
    </row>
    <row customHeight="1" ht="5.25" hidden="1">
      <c r="A110" s="1793"/>
      <c r="B110" s="1636"/>
      <c r="C110" s="1636"/>
      <c r="D110" s="2579"/>
      <c r="E110" s="1039"/>
      <c r="F110" s="1039"/>
      <c r="G110" s="1039"/>
      <c r="H110" s="1039"/>
      <c r="I110" s="1039"/>
      <c r="J110" s="1039"/>
      <c r="K110" s="1039"/>
      <c r="L110" s="1039"/>
      <c r="M110" s="1039"/>
      <c r="N110" s="1039"/>
      <c r="O110" s="1039"/>
      <c r="P110" s="1039"/>
      <c r="Q110" s="1040"/>
      <c r="R110" s="1041"/>
      <c r="S110" s="1042"/>
      <c r="T110" s="717" t="s">
        <v>692</v>
      </c>
      <c r="U110" s="2374">
        <v>1</v>
      </c>
      <c r="V110" s="2374" t="s">
        <v>655</v>
      </c>
      <c r="W110" s="1636"/>
      <c r="X110" s="1636"/>
      <c r="Y110" s="1636"/>
      <c r="Z110" s="1636"/>
      <c r="AA110" s="1636"/>
      <c r="AB110" s="1636"/>
      <c r="AC110" s="1037"/>
      <c r="AD110" s="1038"/>
      <c r="AE110" s="1636"/>
      <c r="AF110" s="1636"/>
      <c r="AG110" s="1636"/>
      <c r="AH110" s="1636"/>
      <c r="AI110" s="1636"/>
      <c r="AJ110" s="1636"/>
      <c r="AK110" s="1636"/>
      <c r="AL110" s="1636"/>
      <c r="AM110" s="1636"/>
      <c r="AN110" s="1636"/>
      <c r="AO110" s="1636"/>
      <c r="AP110" s="1636"/>
      <c r="AQ110" s="1636"/>
      <c r="AR110" s="1636"/>
      <c r="AS110" s="1636"/>
      <c r="AT110" s="1636"/>
      <c r="AU110" s="1636"/>
      <c r="AV110" s="1636"/>
      <c r="AW110" s="1636"/>
      <c r="AX110" s="1636"/>
      <c r="AY110" s="1636"/>
      <c r="AZ110" s="1636"/>
      <c r="BA110" s="1636"/>
      <c r="BB110" s="1636"/>
      <c r="BC110" s="1636"/>
      <c r="BD110" s="1636"/>
      <c r="BE110" s="1636"/>
      <c r="BF110" s="1636"/>
      <c r="BG110" s="1636"/>
      <c r="BH110" s="1636"/>
      <c r="BI110" s="1636"/>
      <c r="BJ110" s="1636"/>
      <c r="BK110" s="1636"/>
      <c r="BL110" s="1636"/>
      <c r="BM110" s="1636"/>
      <c r="BN110" s="1636"/>
      <c r="BO110" s="1636"/>
      <c r="BP110" s="1636"/>
      <c r="BQ110" s="1636"/>
      <c r="BR110" s="1636"/>
      <c r="BS110" s="1636"/>
      <c r="BT110" s="1636"/>
      <c r="BU110" s="1636"/>
      <c r="BV110" s="1636"/>
      <c r="BW110" s="1636"/>
      <c r="BX110" s="1636"/>
      <c r="BY110" s="1636"/>
      <c r="BZ110" s="1636"/>
      <c r="CA110" s="1636"/>
      <c r="CB110" s="1636"/>
      <c r="CC110" s="1636"/>
      <c r="CD110" s="1636"/>
      <c r="CE110" s="1636"/>
      <c r="CF110" s="1316"/>
    </row>
    <row customHeight="1" ht="5.25" hidden="1">
      <c r="A111" s="1793"/>
      <c r="B111" s="1636"/>
      <c r="C111" s="1636"/>
      <c r="D111" s="2579"/>
      <c r="E111" s="635"/>
      <c r="F111" s="635"/>
      <c r="G111" s="635"/>
      <c r="H111" s="635"/>
      <c r="I111" s="635"/>
      <c r="J111" s="635"/>
      <c r="K111" s="635"/>
      <c r="L111" s="635"/>
      <c r="M111" s="635"/>
      <c r="N111" s="635"/>
      <c r="O111" s="635"/>
      <c r="P111" s="635"/>
      <c r="Q111" s="635"/>
      <c r="R111" s="635"/>
      <c r="S111" s="636"/>
      <c r="T111" s="718"/>
      <c r="U111" s="2374"/>
      <c r="V111" s="2374"/>
      <c r="W111" s="1636"/>
      <c r="X111" s="1636"/>
      <c r="Y111" s="1636"/>
      <c r="Z111" s="1636"/>
      <c r="AA111" s="1636"/>
      <c r="AB111" s="1636"/>
      <c r="AC111" s="1037"/>
      <c r="AD111" s="1038"/>
      <c r="AE111" s="1636"/>
      <c r="AF111" s="1636"/>
      <c r="AG111" s="1636"/>
      <c r="AH111" s="1636"/>
      <c r="AI111" s="1636"/>
      <c r="AJ111" s="1636"/>
      <c r="AK111" s="1636"/>
      <c r="AL111" s="1636"/>
      <c r="AM111" s="1636"/>
      <c r="AN111" s="1636"/>
      <c r="AO111" s="1636"/>
      <c r="AP111" s="1636"/>
      <c r="AQ111" s="1636"/>
      <c r="AR111" s="1636"/>
      <c r="AS111" s="1636"/>
      <c r="AT111" s="1636"/>
      <c r="AU111" s="1636"/>
      <c r="AV111" s="1636"/>
      <c r="AW111" s="1636"/>
      <c r="AX111" s="1636"/>
      <c r="AY111" s="1636"/>
      <c r="AZ111" s="1636"/>
      <c r="BA111" s="1636"/>
      <c r="BB111" s="1636"/>
      <c r="BC111" s="1636"/>
      <c r="BD111" s="1636"/>
      <c r="BE111" s="1636"/>
      <c r="BF111" s="1636"/>
      <c r="BG111" s="1636"/>
      <c r="BH111" s="1636"/>
      <c r="BI111" s="1636"/>
      <c r="BJ111" s="1636"/>
      <c r="BK111" s="1636"/>
      <c r="BL111" s="1636"/>
      <c r="BM111" s="1636"/>
      <c r="BN111" s="1636"/>
      <c r="BO111" s="1636"/>
      <c r="BP111" s="1636"/>
      <c r="BQ111" s="1636"/>
      <c r="BR111" s="1636"/>
      <c r="BS111" s="1636"/>
      <c r="BT111" s="1636"/>
      <c r="BU111" s="1636"/>
      <c r="BV111" s="1636"/>
      <c r="BW111" s="1636"/>
      <c r="BX111" s="1636"/>
      <c r="BY111" s="1636"/>
      <c r="BZ111" s="1636"/>
      <c r="CA111" s="1636"/>
      <c r="CB111" s="1636"/>
      <c r="CC111" s="1636"/>
      <c r="CD111" s="1636"/>
      <c r="CE111" s="1636"/>
      <c r="CF111" s="1316"/>
    </row>
    <row customHeight="1" ht="5.25" hidden="1">
      <c r="A112" s="1793"/>
      <c r="B112" s="1636"/>
      <c r="C112" s="1636"/>
      <c r="D112" s="2580"/>
      <c r="E112" s="1043"/>
      <c r="F112" s="1044"/>
      <c r="G112" s="1044"/>
      <c r="H112" s="1045"/>
      <c r="I112" s="1045"/>
      <c r="J112" s="1045"/>
      <c r="K112" s="1045"/>
      <c r="L112" s="1045"/>
      <c r="M112" s="1045"/>
      <c r="N112" s="1045"/>
      <c r="O112" s="1045"/>
      <c r="P112" s="1045"/>
      <c r="Q112" s="1045"/>
      <c r="R112" s="946"/>
      <c r="S112" s="1046"/>
      <c r="T112" s="718"/>
      <c r="U112" s="2374"/>
      <c r="V112" s="2374"/>
      <c r="W112" s="1636"/>
      <c r="X112" s="1636"/>
      <c r="Y112" s="1636"/>
      <c r="Z112" s="1636"/>
      <c r="AA112" s="1636"/>
      <c r="AB112" s="1636"/>
      <c r="AC112" s="1037"/>
      <c r="AD112" s="1038"/>
      <c r="AE112" s="1636"/>
      <c r="AF112" s="1636"/>
      <c r="AG112" s="1636"/>
      <c r="AH112" s="1636"/>
      <c r="AI112" s="1636"/>
      <c r="AJ112" s="1636"/>
      <c r="AK112" s="1636"/>
      <c r="AL112" s="1636"/>
      <c r="AM112" s="1636"/>
      <c r="AN112" s="1636"/>
      <c r="AO112" s="1636"/>
      <c r="AP112" s="1636"/>
      <c r="AQ112" s="1636"/>
      <c r="AR112" s="1636"/>
      <c r="AS112" s="1636"/>
      <c r="AT112" s="1636"/>
      <c r="AU112" s="1636"/>
      <c r="AV112" s="1636"/>
      <c r="AW112" s="1636"/>
      <c r="AX112" s="1636"/>
      <c r="AY112" s="1636"/>
      <c r="AZ112" s="1636"/>
      <c r="BA112" s="1636"/>
      <c r="BB112" s="1636"/>
      <c r="BC112" s="1636"/>
      <c r="BD112" s="1636"/>
      <c r="BE112" s="1636"/>
      <c r="BF112" s="1636"/>
      <c r="BG112" s="1636"/>
      <c r="BH112" s="1636"/>
      <c r="BI112" s="1636"/>
      <c r="BJ112" s="1636"/>
      <c r="BK112" s="1636"/>
      <c r="BL112" s="1636"/>
      <c r="BM112" s="1636"/>
      <c r="BN112" s="1636"/>
      <c r="BO112" s="1636"/>
      <c r="BP112" s="1636"/>
      <c r="BQ112" s="1636"/>
      <c r="BR112" s="1636"/>
      <c r="BS112" s="1636"/>
      <c r="BT112" s="1636"/>
      <c r="BU112" s="1636"/>
      <c r="BV112" s="1636"/>
      <c r="BW112" s="1636"/>
      <c r="BX112" s="1636"/>
      <c r="BY112" s="1636"/>
      <c r="BZ112" s="1636"/>
      <c r="CA112" s="1636"/>
      <c r="CB112" s="1636"/>
      <c r="CC112" s="1636"/>
      <c r="CD112" s="1636"/>
      <c r="CE112" s="1636"/>
      <c r="CF112" s="1316"/>
    </row>
    <row customHeight="1" ht="15" hidden="1">
      <c r="A113" s="623" t="s">
        <v>192</v>
      </c>
      <c r="B113" s="624"/>
      <c r="C113" s="624" t="s">
        <v>22</v>
      </c>
      <c r="D113" s="2578" t="s">
        <v>705</v>
      </c>
      <c r="E113" s="2377" t="s">
        <v>157</v>
      </c>
      <c r="F113" s="2378"/>
      <c r="G113" s="2379"/>
      <c r="H113" s="2383" t="str">
        <f>IF(A113="","",INDEX(DIFFERENTIATION_UNMERGE_VD,MATCH(A113,DIFFERENTIATION_ID_DIFF,0)))</f>
        <v>Подключение (технологическое присоединение) к системе теплоснабжения</v>
      </c>
      <c r="I113" s="2383"/>
      <c r="J113" s="2383"/>
      <c r="K113" s="2383"/>
      <c r="L113" s="2383"/>
      <c r="M113" s="2383"/>
      <c r="N113" s="2383"/>
      <c r="O113" s="2383"/>
      <c r="P113" s="2383"/>
      <c r="Q113" s="2383"/>
      <c r="R113" s="2383"/>
      <c r="S113" s="719"/>
      <c r="T113" s="716"/>
      <c r="U113" s="625"/>
      <c r="V113" s="625"/>
      <c r="W113" s="626"/>
      <c r="X113" s="626"/>
      <c r="Y113" s="626"/>
      <c r="Z113" s="626"/>
      <c r="AA113" s="627"/>
      <c r="AB113" s="628"/>
      <c r="AC113" s="2375"/>
      <c r="AD113" s="629"/>
      <c r="AE113" s="630" t="s">
        <v>22</v>
      </c>
      <c r="AF113" s="630"/>
      <c r="AG113" s="631" t="s">
        <v>689</v>
      </c>
      <c r="AH113" s="632">
        <v>3</v>
      </c>
      <c r="AI113" s="625"/>
      <c r="AJ113" s="625"/>
      <c r="AK113" s="625"/>
      <c r="AL113" s="625"/>
      <c r="AM113" s="625"/>
      <c r="AN113" s="625"/>
      <c r="AO113" s="625"/>
      <c r="AP113" s="625"/>
      <c r="AQ113" s="625"/>
      <c r="AR113" s="625"/>
      <c r="AS113" s="625"/>
      <c r="AT113" s="625"/>
      <c r="AU113" s="625"/>
      <c r="AV113" s="625"/>
      <c r="AW113" s="625"/>
      <c r="AX113" s="625"/>
      <c r="AY113" s="625"/>
      <c r="AZ113" s="625"/>
      <c r="BA113" s="625"/>
      <c r="BB113" s="625"/>
      <c r="BC113" s="625"/>
      <c r="BD113" s="625"/>
      <c r="BE113" s="625"/>
      <c r="BF113" s="625"/>
      <c r="BG113" s="625"/>
      <c r="BH113" s="625"/>
      <c r="BI113" s="625"/>
      <c r="BJ113" s="625"/>
      <c r="BK113" s="625"/>
      <c r="BL113" s="625"/>
      <c r="BM113" s="625"/>
      <c r="BN113" s="625"/>
      <c r="BO113" s="625"/>
      <c r="BP113" s="625"/>
      <c r="BQ113" s="625"/>
      <c r="BR113" s="625"/>
      <c r="BS113" s="625"/>
      <c r="BT113" s="625"/>
      <c r="BU113" s="625"/>
      <c r="BV113" s="626"/>
      <c r="BW113" s="626"/>
      <c r="BX113" s="626"/>
      <c r="BY113" s="626"/>
      <c r="BZ113" s="626"/>
      <c r="CA113" s="626"/>
      <c r="CB113" s="626"/>
      <c r="CC113" s="626"/>
      <c r="CD113" s="626"/>
      <c r="CE113" s="626"/>
      <c r="CF113" s="1850"/>
    </row>
    <row customHeight="1" ht="15" hidden="1">
      <c r="A114" s="623"/>
      <c r="B114" s="624"/>
      <c r="C114" s="624"/>
      <c r="D114" s="2579"/>
      <c r="E114" s="2377" t="s">
        <v>644</v>
      </c>
      <c r="F114" s="2378"/>
      <c r="G114" s="2379"/>
      <c r="H114" s="2383" t="str">
        <f>IF(A113="","",INDEX(DIFFERENTIATION_UNMERGE_AREA,MATCH(A113,DIFFERENTIATION_ID_DIFF,0)))</f>
        <v>Территория 7</v>
      </c>
      <c r="I114" s="2383"/>
      <c r="J114" s="2383"/>
      <c r="K114" s="2383"/>
      <c r="L114" s="2383"/>
      <c r="M114" s="2383"/>
      <c r="N114" s="2383"/>
      <c r="O114" s="2383"/>
      <c r="P114" s="2383"/>
      <c r="Q114" s="2383"/>
      <c r="R114" s="2383"/>
      <c r="S114" s="719"/>
      <c r="T114" s="716"/>
      <c r="U114" s="625"/>
      <c r="V114" s="625"/>
      <c r="W114" s="626"/>
      <c r="X114" s="626"/>
      <c r="Y114" s="626"/>
      <c r="Z114" s="626"/>
      <c r="AA114" s="627"/>
      <c r="AB114" s="628"/>
      <c r="AC114" s="2375"/>
      <c r="AD114" s="629"/>
      <c r="AE114" s="630"/>
      <c r="AF114" s="630"/>
      <c r="AG114" s="631"/>
      <c r="AH114" s="632"/>
      <c r="AI114" s="625"/>
      <c r="AJ114" s="625"/>
      <c r="AK114" s="625"/>
      <c r="AL114" s="625"/>
      <c r="AM114" s="625"/>
      <c r="AN114" s="625"/>
      <c r="AO114" s="625"/>
      <c r="AP114" s="625"/>
      <c r="AQ114" s="625"/>
      <c r="AR114" s="625"/>
      <c r="AS114" s="625"/>
      <c r="AT114" s="625"/>
      <c r="AU114" s="625"/>
      <c r="AV114" s="625"/>
      <c r="AW114" s="625"/>
      <c r="AX114" s="625"/>
      <c r="AY114" s="625"/>
      <c r="AZ114" s="625"/>
      <c r="BA114" s="625"/>
      <c r="BB114" s="625"/>
      <c r="BC114" s="625"/>
      <c r="BD114" s="625"/>
      <c r="BE114" s="625"/>
      <c r="BF114" s="625"/>
      <c r="BG114" s="625"/>
      <c r="BH114" s="625"/>
      <c r="BI114" s="625"/>
      <c r="BJ114" s="625"/>
      <c r="BK114" s="625"/>
      <c r="BL114" s="625"/>
      <c r="BM114" s="625"/>
      <c r="BN114" s="625"/>
      <c r="BO114" s="625"/>
      <c r="BP114" s="625"/>
      <c r="BQ114" s="625"/>
      <c r="BR114" s="625"/>
      <c r="BS114" s="625"/>
      <c r="BT114" s="625"/>
      <c r="BU114" s="625"/>
      <c r="BV114" s="626"/>
      <c r="BW114" s="626"/>
      <c r="BX114" s="626"/>
      <c r="BY114" s="626"/>
      <c r="BZ114" s="626"/>
      <c r="CA114" s="626"/>
      <c r="CB114" s="626"/>
      <c r="CC114" s="626"/>
      <c r="CD114" s="626"/>
      <c r="CE114" s="626"/>
      <c r="CF114" s="1850"/>
    </row>
    <row customHeight="1" ht="15" hidden="1">
      <c r="A115" s="623"/>
      <c r="B115" s="624"/>
      <c r="C115" s="624"/>
      <c r="D115" s="2579"/>
      <c r="E115" s="2377" t="s">
        <v>645</v>
      </c>
      <c r="F115" s="2378"/>
      <c r="G115" s="2379"/>
      <c r="H115" s="2383" t="str">
        <f>IF(A113="","",INDEX(DIFFERENTIATION_UNMERGE_SYSTEM,MATCH(A113,DIFFERENTIATION_ID_DIFF,0)))</f>
        <v>Центральная котельная, п. Октябрьский</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c r="AF115" s="630"/>
      <c r="AG115" s="631"/>
      <c r="AH115" s="632"/>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c r="CF115" s="1850"/>
    </row>
    <row customHeight="1" ht="24.75" hidden="1">
      <c r="A116" s="1806"/>
      <c r="B116" s="1160"/>
      <c r="C116" s="412"/>
      <c r="D116" s="2579"/>
      <c r="E116" s="2376" t="s">
        <v>690</v>
      </c>
      <c r="F116" s="2376"/>
      <c r="G116" s="2376"/>
      <c r="H116" s="2376"/>
      <c r="I116" s="2376"/>
      <c r="J116" s="2376"/>
      <c r="K116" s="2376"/>
      <c r="L116" s="2376"/>
      <c r="M116" s="2376"/>
      <c r="N116" s="2376"/>
      <c r="O116" s="2376"/>
      <c r="P116" s="2376"/>
      <c r="Q116" s="558">
        <f>SUMIF(T117:T118,"i",Q117:Q118)</f>
        <v>0</v>
      </c>
      <c r="R116" s="1017"/>
      <c r="S116" s="1798" t="s">
        <v>691</v>
      </c>
      <c r="T116" s="717" t="s">
        <v>692</v>
      </c>
      <c r="U116" s="2374">
        <v>1</v>
      </c>
      <c r="V116" s="2374" t="s">
        <v>655</v>
      </c>
      <c r="W116" s="1160"/>
      <c r="X116" s="1160"/>
      <c r="Y116" s="1160"/>
      <c r="Z116" s="1160"/>
      <c r="AA116" s="1636"/>
      <c r="AB116" s="1160"/>
      <c r="AC116" s="2375"/>
      <c r="AD116" s="629"/>
      <c r="AE116" s="1160"/>
      <c r="AF116" s="1160"/>
      <c r="AG116" s="1636"/>
      <c r="AH116" s="1636"/>
      <c r="AI116" s="1636"/>
      <c r="AJ116" s="1636"/>
      <c r="AK116" s="1636"/>
      <c r="AL116" s="1636"/>
      <c r="AM116" s="1636"/>
      <c r="AN116" s="1636"/>
      <c r="AO116" s="1636"/>
      <c r="AP116" s="1636"/>
      <c r="AQ116" s="1636"/>
      <c r="AR116" s="1636"/>
      <c r="AS116" s="1636"/>
      <c r="AT116" s="1636"/>
      <c r="AU116" s="1636"/>
      <c r="AV116" s="1636"/>
      <c r="AW116" s="1636"/>
      <c r="AX116" s="1636"/>
      <c r="AY116" s="1636"/>
      <c r="AZ116" s="1636"/>
      <c r="BA116" s="1636"/>
      <c r="BB116" s="1636"/>
      <c r="BC116" s="1636"/>
      <c r="BD116" s="1636"/>
      <c r="BE116" s="1636"/>
      <c r="BF116" s="1636"/>
      <c r="BG116" s="1636"/>
      <c r="BH116" s="1636"/>
      <c r="BI116" s="1636"/>
      <c r="BJ116" s="1636"/>
      <c r="BK116" s="1636"/>
      <c r="BL116" s="1636"/>
      <c r="BM116" s="1636"/>
      <c r="BN116" s="1636"/>
      <c r="BO116" s="1636"/>
      <c r="BP116" s="1636"/>
      <c r="BQ116" s="1636"/>
      <c r="BR116" s="1636"/>
      <c r="BS116" s="1636"/>
      <c r="BT116" s="1636"/>
      <c r="BU116" s="1636"/>
      <c r="BV116" s="1160"/>
      <c r="BW116" s="1160"/>
      <c r="BX116" s="1160"/>
      <c r="BY116" s="1160"/>
      <c r="BZ116" s="1160"/>
      <c r="CA116" s="1160"/>
      <c r="CB116" s="1160"/>
      <c r="CC116" s="1160"/>
      <c r="CD116" s="1160"/>
      <c r="CE116" s="1160"/>
      <c r="CF116" s="1850"/>
    </row>
    <row customHeight="1" ht="11.25" hidden="1">
      <c r="A117" s="1793"/>
      <c r="B117" s="1636"/>
      <c r="C117" s="1636"/>
      <c r="D117" s="2579"/>
      <c r="E117" s="635"/>
      <c r="F117" s="635">
        <v>0</v>
      </c>
      <c r="G117" s="635"/>
      <c r="H117" s="635"/>
      <c r="I117" s="635"/>
      <c r="J117" s="635"/>
      <c r="K117" s="635"/>
      <c r="L117" s="635"/>
      <c r="M117" s="635"/>
      <c r="N117" s="635"/>
      <c r="O117" s="635"/>
      <c r="P117" s="635"/>
      <c r="Q117" s="635"/>
      <c r="R117" s="635"/>
      <c r="S117" s="636"/>
      <c r="T117" s="718"/>
      <c r="U117" s="2374"/>
      <c r="V117" s="2374"/>
      <c r="W117" s="1636"/>
      <c r="X117" s="1636"/>
      <c r="Y117" s="1636"/>
      <c r="Z117" s="1636"/>
      <c r="AA117" s="1636"/>
      <c r="AB117" s="1160"/>
      <c r="AC117" s="2375"/>
      <c r="AD117" s="629"/>
      <c r="AE117" s="1160"/>
      <c r="AF117" s="1160"/>
      <c r="AG117" s="1636"/>
      <c r="AH117" s="1636"/>
      <c r="AI117" s="1636"/>
      <c r="AJ117" s="1636"/>
      <c r="AK117" s="1636"/>
      <c r="AL117" s="1636"/>
      <c r="AM117" s="1636"/>
      <c r="AN117" s="1636"/>
      <c r="AO117" s="1636"/>
      <c r="AP117" s="1636"/>
      <c r="AQ117" s="1636"/>
      <c r="AR117" s="1636"/>
      <c r="AS117" s="1636"/>
      <c r="AT117" s="1636"/>
      <c r="AU117" s="1636"/>
      <c r="AV117" s="1636"/>
      <c r="AW117" s="1636"/>
      <c r="AX117" s="1636"/>
      <c r="AY117" s="1636"/>
      <c r="AZ117" s="1636"/>
      <c r="BA117" s="1636"/>
      <c r="BB117" s="1636"/>
      <c r="BC117" s="1636"/>
      <c r="BD117" s="1636"/>
      <c r="BE117" s="1636"/>
      <c r="BF117" s="1636"/>
      <c r="BG117" s="1636"/>
      <c r="BH117" s="1636"/>
      <c r="BI117" s="1636"/>
      <c r="BJ117" s="1636"/>
      <c r="BK117" s="1636"/>
      <c r="BL117" s="1636"/>
      <c r="BM117" s="1636"/>
      <c r="BN117" s="1636"/>
      <c r="BO117" s="1636"/>
      <c r="BP117" s="1636"/>
      <c r="BQ117" s="1636"/>
      <c r="BR117" s="1636"/>
      <c r="BS117" s="1636"/>
      <c r="BT117" s="1636"/>
      <c r="BU117" s="1636"/>
      <c r="BV117" s="1636"/>
      <c r="BW117" s="1636"/>
      <c r="BX117" s="1636"/>
      <c r="BY117" s="1636"/>
      <c r="BZ117" s="1636"/>
      <c r="CA117" s="1636"/>
      <c r="CB117" s="1636"/>
      <c r="CC117" s="1636"/>
      <c r="CD117" s="1636"/>
      <c r="CE117" s="1636"/>
      <c r="CF117" s="1850"/>
    </row>
    <row customHeight="1" ht="11.25" hidden="1">
      <c r="A118" s="1806"/>
      <c r="B118" s="1160"/>
      <c r="C118" s="412"/>
      <c r="D118" s="2579"/>
      <c r="E118" s="649" t="s">
        <v>22</v>
      </c>
      <c r="F118" s="1168" t="s">
        <v>22</v>
      </c>
      <c r="G118" s="1168" t="s">
        <v>695</v>
      </c>
      <c r="H118" s="651" t="s">
        <v>22</v>
      </c>
      <c r="I118" s="651"/>
      <c r="J118" s="651"/>
      <c r="K118" s="651"/>
      <c r="L118" s="651"/>
      <c r="M118" s="651"/>
      <c r="N118" s="651"/>
      <c r="O118" s="651"/>
      <c r="P118" s="651"/>
      <c r="Q118" s="651"/>
      <c r="R118" s="652"/>
      <c r="S118" s="653"/>
      <c r="T118" s="718"/>
      <c r="U118" s="2374"/>
      <c r="V118" s="2374"/>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c r="CF118" s="1850"/>
    </row>
    <row customHeight="1" ht="5.25" hidden="1">
      <c r="A119" s="1793"/>
      <c r="B119" s="1636"/>
      <c r="C119" s="1636"/>
      <c r="D119" s="2579"/>
      <c r="E119" s="1039"/>
      <c r="F119" s="1039"/>
      <c r="G119" s="1039"/>
      <c r="H119" s="1039"/>
      <c r="I119" s="1039"/>
      <c r="J119" s="1039"/>
      <c r="K119" s="1039"/>
      <c r="L119" s="1039"/>
      <c r="M119" s="1039"/>
      <c r="N119" s="1039"/>
      <c r="O119" s="1039"/>
      <c r="P119" s="1039"/>
      <c r="Q119" s="1040"/>
      <c r="R119" s="1041"/>
      <c r="S119" s="1042"/>
      <c r="T119" s="717" t="s">
        <v>692</v>
      </c>
      <c r="U119" s="2374">
        <v>1</v>
      </c>
      <c r="V119" s="2374" t="s">
        <v>655</v>
      </c>
      <c r="W119" s="1636"/>
      <c r="X119" s="1636"/>
      <c r="Y119" s="1636"/>
      <c r="Z119" s="1636"/>
      <c r="AA119" s="1636"/>
      <c r="AB119" s="1636"/>
      <c r="AC119" s="1037"/>
      <c r="AD119" s="1038"/>
      <c r="AE119" s="1636"/>
      <c r="AF119" s="1636"/>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c r="CF119" s="1316"/>
    </row>
    <row customHeight="1" ht="5.25" hidden="1">
      <c r="A120" s="1793"/>
      <c r="B120" s="1636"/>
      <c r="C120" s="1636"/>
      <c r="D120" s="2579"/>
      <c r="E120" s="635"/>
      <c r="F120" s="635"/>
      <c r="G120" s="635"/>
      <c r="H120" s="635"/>
      <c r="I120" s="635"/>
      <c r="J120" s="635"/>
      <c r="K120" s="635"/>
      <c r="L120" s="635"/>
      <c r="M120" s="635"/>
      <c r="N120" s="635"/>
      <c r="O120" s="635"/>
      <c r="P120" s="635"/>
      <c r="Q120" s="635"/>
      <c r="R120" s="635"/>
      <c r="S120" s="636"/>
      <c r="T120" s="718"/>
      <c r="U120" s="2374"/>
      <c r="V120" s="2374"/>
      <c r="W120" s="1636"/>
      <c r="X120" s="1636"/>
      <c r="Y120" s="1636"/>
      <c r="Z120" s="1636"/>
      <c r="AA120" s="1636"/>
      <c r="AB120" s="1636"/>
      <c r="AC120" s="1037"/>
      <c r="AD120" s="1038"/>
      <c r="AE120" s="1636"/>
      <c r="AF120" s="1636"/>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636"/>
      <c r="BW120" s="1636"/>
      <c r="BX120" s="1636"/>
      <c r="BY120" s="1636"/>
      <c r="BZ120" s="1636"/>
      <c r="CA120" s="1636"/>
      <c r="CB120" s="1636"/>
      <c r="CC120" s="1636"/>
      <c r="CD120" s="1636"/>
      <c r="CE120" s="1636"/>
      <c r="CF120" s="1316"/>
    </row>
    <row customHeight="1" ht="5.25" hidden="1">
      <c r="A121" s="1793"/>
      <c r="B121" s="1636"/>
      <c r="C121" s="1636"/>
      <c r="D121" s="2580"/>
      <c r="E121" s="1043"/>
      <c r="F121" s="1044"/>
      <c r="G121" s="1044"/>
      <c r="H121" s="1045"/>
      <c r="I121" s="1045"/>
      <c r="J121" s="1045"/>
      <c r="K121" s="1045"/>
      <c r="L121" s="1045"/>
      <c r="M121" s="1045"/>
      <c r="N121" s="1045"/>
      <c r="O121" s="1045"/>
      <c r="P121" s="1045"/>
      <c r="Q121" s="1045"/>
      <c r="R121" s="946"/>
      <c r="S121" s="1046"/>
      <c r="T121" s="718"/>
      <c r="U121" s="2374"/>
      <c r="V121" s="2374"/>
      <c r="W121" s="1636"/>
      <c r="X121" s="1636"/>
      <c r="Y121" s="1636"/>
      <c r="Z121" s="1636"/>
      <c r="AA121" s="1636"/>
      <c r="AB121" s="1636"/>
      <c r="AC121" s="1037"/>
      <c r="AD121" s="1038"/>
      <c r="AE121" s="1636"/>
      <c r="AF121" s="1636"/>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636"/>
      <c r="BW121" s="1636"/>
      <c r="BX121" s="1636"/>
      <c r="BY121" s="1636"/>
      <c r="BZ121" s="1636"/>
      <c r="CA121" s="1636"/>
      <c r="CB121" s="1636"/>
      <c r="CC121" s="1636"/>
      <c r="CD121" s="1636"/>
      <c r="CE121" s="1636"/>
      <c r="CF121" s="1316"/>
    </row>
    <row customHeight="1" ht="15" hidden="1">
      <c r="A122" s="623" t="s">
        <v>194</v>
      </c>
      <c r="B122" s="624"/>
      <c r="C122" s="624" t="s">
        <v>22</v>
      </c>
      <c r="D122" s="2578" t="s">
        <v>706</v>
      </c>
      <c r="E122" s="2377" t="s">
        <v>157</v>
      </c>
      <c r="F122" s="2378"/>
      <c r="G122" s="2379"/>
      <c r="H122" s="2383" t="str">
        <f>IF(A122="","",INDEX(DIFFERENTIATION_UNMERGE_VD,MATCH(A122,DIFFERENTIATION_ID_DIFF,0)))</f>
        <v>Подключение (технологическое присоединение) к системе теплоснабжения</v>
      </c>
      <c r="I122" s="2383"/>
      <c r="J122" s="2383"/>
      <c r="K122" s="2383"/>
      <c r="L122" s="2383"/>
      <c r="M122" s="2383"/>
      <c r="N122" s="2383"/>
      <c r="O122" s="2383"/>
      <c r="P122" s="2383"/>
      <c r="Q122" s="2383"/>
      <c r="R122" s="2383"/>
      <c r="S122" s="719"/>
      <c r="T122" s="716"/>
      <c r="U122" s="625"/>
      <c r="V122" s="625"/>
      <c r="W122" s="626"/>
      <c r="X122" s="626"/>
      <c r="Y122" s="626"/>
      <c r="Z122" s="626"/>
      <c r="AA122" s="627"/>
      <c r="AB122" s="628"/>
      <c r="AC122" s="2375"/>
      <c r="AD122" s="629"/>
      <c r="AE122" s="630" t="s">
        <v>22</v>
      </c>
      <c r="AF122" s="630"/>
      <c r="AG122" s="631" t="s">
        <v>689</v>
      </c>
      <c r="AH122" s="632">
        <v>3</v>
      </c>
      <c r="AI122" s="625"/>
      <c r="AJ122" s="625"/>
      <c r="AK122" s="625"/>
      <c r="AL122" s="625"/>
      <c r="AM122" s="625"/>
      <c r="AN122" s="625"/>
      <c r="AO122" s="625"/>
      <c r="AP122" s="625"/>
      <c r="AQ122" s="625"/>
      <c r="AR122" s="625"/>
      <c r="AS122" s="625"/>
      <c r="AT122" s="625"/>
      <c r="AU122" s="625"/>
      <c r="AV122" s="625"/>
      <c r="AW122" s="625"/>
      <c r="AX122" s="625"/>
      <c r="AY122" s="625"/>
      <c r="AZ122" s="625"/>
      <c r="BA122" s="625"/>
      <c r="BB122" s="625"/>
      <c r="BC122" s="625"/>
      <c r="BD122" s="625"/>
      <c r="BE122" s="625"/>
      <c r="BF122" s="625"/>
      <c r="BG122" s="625"/>
      <c r="BH122" s="625"/>
      <c r="BI122" s="625"/>
      <c r="BJ122" s="625"/>
      <c r="BK122" s="625"/>
      <c r="BL122" s="625"/>
      <c r="BM122" s="625"/>
      <c r="BN122" s="625"/>
      <c r="BO122" s="625"/>
      <c r="BP122" s="625"/>
      <c r="BQ122" s="625"/>
      <c r="BR122" s="625"/>
      <c r="BS122" s="625"/>
      <c r="BT122" s="625"/>
      <c r="BU122" s="625"/>
      <c r="BV122" s="626"/>
      <c r="BW122" s="626"/>
      <c r="BX122" s="626"/>
      <c r="BY122" s="626"/>
      <c r="BZ122" s="626"/>
      <c r="CA122" s="626"/>
      <c r="CB122" s="626"/>
      <c r="CC122" s="626"/>
      <c r="CD122" s="626"/>
      <c r="CE122" s="626"/>
      <c r="CF122" s="1850"/>
    </row>
    <row customHeight="1" ht="15" hidden="1">
      <c r="A123" s="623"/>
      <c r="B123" s="624"/>
      <c r="C123" s="624"/>
      <c r="D123" s="2579"/>
      <c r="E123" s="2377" t="s">
        <v>644</v>
      </c>
      <c r="F123" s="2378"/>
      <c r="G123" s="2379"/>
      <c r="H123" s="2383" t="str">
        <f>IF(A122="","",INDEX(DIFFERENTIATION_UNMERGE_AREA,MATCH(A122,DIFFERENTIATION_ID_DIFF,0)))</f>
        <v>Территория 7</v>
      </c>
      <c r="I123" s="2383"/>
      <c r="J123" s="2383"/>
      <c r="K123" s="2383"/>
      <c r="L123" s="2383"/>
      <c r="M123" s="2383"/>
      <c r="N123" s="2383"/>
      <c r="O123" s="2383"/>
      <c r="P123" s="2383"/>
      <c r="Q123" s="2383"/>
      <c r="R123" s="2383"/>
      <c r="S123" s="719"/>
      <c r="T123" s="716"/>
      <c r="U123" s="625"/>
      <c r="V123" s="625"/>
      <c r="W123" s="626"/>
      <c r="X123" s="626"/>
      <c r="Y123" s="626"/>
      <c r="Z123" s="626"/>
      <c r="AA123" s="627"/>
      <c r="AB123" s="628"/>
      <c r="AC123" s="2375"/>
      <c r="AD123" s="629"/>
      <c r="AE123" s="630"/>
      <c r="AF123" s="630"/>
      <c r="AG123" s="631"/>
      <c r="AH123" s="632"/>
      <c r="AI123" s="625"/>
      <c r="AJ123" s="625"/>
      <c r="AK123" s="625"/>
      <c r="AL123" s="625"/>
      <c r="AM123" s="625"/>
      <c r="AN123" s="625"/>
      <c r="AO123" s="625"/>
      <c r="AP123" s="625"/>
      <c r="AQ123" s="625"/>
      <c r="AR123" s="625"/>
      <c r="AS123" s="625"/>
      <c r="AT123" s="625"/>
      <c r="AU123" s="625"/>
      <c r="AV123" s="625"/>
      <c r="AW123" s="625"/>
      <c r="AX123" s="625"/>
      <c r="AY123" s="625"/>
      <c r="AZ123" s="625"/>
      <c r="BA123" s="625"/>
      <c r="BB123" s="625"/>
      <c r="BC123" s="625"/>
      <c r="BD123" s="625"/>
      <c r="BE123" s="625"/>
      <c r="BF123" s="625"/>
      <c r="BG123" s="625"/>
      <c r="BH123" s="625"/>
      <c r="BI123" s="625"/>
      <c r="BJ123" s="625"/>
      <c r="BK123" s="625"/>
      <c r="BL123" s="625"/>
      <c r="BM123" s="625"/>
      <c r="BN123" s="625"/>
      <c r="BO123" s="625"/>
      <c r="BP123" s="625"/>
      <c r="BQ123" s="625"/>
      <c r="BR123" s="625"/>
      <c r="BS123" s="625"/>
      <c r="BT123" s="625"/>
      <c r="BU123" s="625"/>
      <c r="BV123" s="626"/>
      <c r="BW123" s="626"/>
      <c r="BX123" s="626"/>
      <c r="BY123" s="626"/>
      <c r="BZ123" s="626"/>
      <c r="CA123" s="626"/>
      <c r="CB123" s="626"/>
      <c r="CC123" s="626"/>
      <c r="CD123" s="626"/>
      <c r="CE123" s="626"/>
      <c r="CF123" s="1850"/>
    </row>
    <row customHeight="1" ht="15" hidden="1">
      <c r="A124" s="623"/>
      <c r="B124" s="624"/>
      <c r="C124" s="624"/>
      <c r="D124" s="2579"/>
      <c r="E124" s="2377" t="s">
        <v>645</v>
      </c>
      <c r="F124" s="2378"/>
      <c r="G124" s="2379"/>
      <c r="H124" s="2383" t="str">
        <f>IF(A122="","",INDEX(DIFFERENTIATION_UNMERGE_SYSTEM,MATCH(A122,DIFFERENTIATION_ID_DIFF,0)))</f>
        <v>Центральная котельная, п. Ударный</v>
      </c>
      <c r="I124" s="2383"/>
      <c r="J124" s="2383"/>
      <c r="K124" s="2383"/>
      <c r="L124" s="2383"/>
      <c r="M124" s="2383"/>
      <c r="N124" s="2383"/>
      <c r="O124" s="2383"/>
      <c r="P124" s="2383"/>
      <c r="Q124" s="2383"/>
      <c r="R124" s="2383"/>
      <c r="S124" s="719"/>
      <c r="T124" s="716"/>
      <c r="U124" s="625"/>
      <c r="V124" s="625"/>
      <c r="W124" s="626"/>
      <c r="X124" s="626"/>
      <c r="Y124" s="626"/>
      <c r="Z124" s="626"/>
      <c r="AA124" s="627"/>
      <c r="AB124" s="628"/>
      <c r="AC124" s="2375"/>
      <c r="AD124" s="629"/>
      <c r="AE124" s="630"/>
      <c r="AF124" s="630"/>
      <c r="AG124" s="631"/>
      <c r="AH124" s="632"/>
      <c r="AI124" s="625"/>
      <c r="AJ124" s="625"/>
      <c r="AK124" s="625"/>
      <c r="AL124" s="625"/>
      <c r="AM124" s="625"/>
      <c r="AN124" s="625"/>
      <c r="AO124" s="625"/>
      <c r="AP124" s="625"/>
      <c r="AQ124" s="625"/>
      <c r="AR124" s="625"/>
      <c r="AS124" s="625"/>
      <c r="AT124" s="625"/>
      <c r="AU124" s="625"/>
      <c r="AV124" s="625"/>
      <c r="AW124" s="625"/>
      <c r="AX124" s="625"/>
      <c r="AY124" s="625"/>
      <c r="AZ124" s="625"/>
      <c r="BA124" s="625"/>
      <c r="BB124" s="625"/>
      <c r="BC124" s="625"/>
      <c r="BD124" s="625"/>
      <c r="BE124" s="625"/>
      <c r="BF124" s="625"/>
      <c r="BG124" s="625"/>
      <c r="BH124" s="625"/>
      <c r="BI124" s="625"/>
      <c r="BJ124" s="625"/>
      <c r="BK124" s="625"/>
      <c r="BL124" s="625"/>
      <c r="BM124" s="625"/>
      <c r="BN124" s="625"/>
      <c r="BO124" s="625"/>
      <c r="BP124" s="625"/>
      <c r="BQ124" s="625"/>
      <c r="BR124" s="625"/>
      <c r="BS124" s="625"/>
      <c r="BT124" s="625"/>
      <c r="BU124" s="625"/>
      <c r="BV124" s="626"/>
      <c r="BW124" s="626"/>
      <c r="BX124" s="626"/>
      <c r="BY124" s="626"/>
      <c r="BZ124" s="626"/>
      <c r="CA124" s="626"/>
      <c r="CB124" s="626"/>
      <c r="CC124" s="626"/>
      <c r="CD124" s="626"/>
      <c r="CE124" s="626"/>
      <c r="CF124" s="1850"/>
    </row>
    <row customHeight="1" ht="24.75" hidden="1">
      <c r="A125" s="1806"/>
      <c r="B125" s="1160"/>
      <c r="C125" s="412"/>
      <c r="D125" s="2579"/>
      <c r="E125" s="2376" t="s">
        <v>690</v>
      </c>
      <c r="F125" s="2376"/>
      <c r="G125" s="2376"/>
      <c r="H125" s="2376"/>
      <c r="I125" s="2376"/>
      <c r="J125" s="2376"/>
      <c r="K125" s="2376"/>
      <c r="L125" s="2376"/>
      <c r="M125" s="2376"/>
      <c r="N125" s="2376"/>
      <c r="O125" s="2376"/>
      <c r="P125" s="2376"/>
      <c r="Q125" s="558">
        <f>SUMIF(T126:T127,"i",Q126:Q127)</f>
        <v>0</v>
      </c>
      <c r="R125" s="1017"/>
      <c r="S125" s="1798" t="s">
        <v>691</v>
      </c>
      <c r="T125" s="717" t="s">
        <v>692</v>
      </c>
      <c r="U125" s="2374">
        <v>1</v>
      </c>
      <c r="V125" s="2374" t="s">
        <v>655</v>
      </c>
      <c r="W125" s="1160"/>
      <c r="X125" s="1160"/>
      <c r="Y125" s="1160"/>
      <c r="Z125" s="1160"/>
      <c r="AA125" s="1636"/>
      <c r="AB125" s="1160"/>
      <c r="AC125" s="2375"/>
      <c r="AD125" s="629"/>
      <c r="AE125" s="1160"/>
      <c r="AF125" s="1160"/>
      <c r="AG125" s="1636"/>
      <c r="AH125" s="1636"/>
      <c r="AI125" s="1636"/>
      <c r="AJ125" s="1636"/>
      <c r="AK125" s="1636"/>
      <c r="AL125" s="1636"/>
      <c r="AM125" s="1636"/>
      <c r="AN125" s="1636"/>
      <c r="AO125" s="1636"/>
      <c r="AP125" s="1636"/>
      <c r="AQ125" s="1636"/>
      <c r="AR125" s="1636"/>
      <c r="AS125" s="1636"/>
      <c r="AT125" s="1636"/>
      <c r="AU125" s="1636"/>
      <c r="AV125" s="1636"/>
      <c r="AW125" s="1636"/>
      <c r="AX125" s="1636"/>
      <c r="AY125" s="1636"/>
      <c r="AZ125" s="1636"/>
      <c r="BA125" s="1636"/>
      <c r="BB125" s="1636"/>
      <c r="BC125" s="1636"/>
      <c r="BD125" s="1636"/>
      <c r="BE125" s="1636"/>
      <c r="BF125" s="1636"/>
      <c r="BG125" s="1636"/>
      <c r="BH125" s="1636"/>
      <c r="BI125" s="1636"/>
      <c r="BJ125" s="1636"/>
      <c r="BK125" s="1636"/>
      <c r="BL125" s="1636"/>
      <c r="BM125" s="1636"/>
      <c r="BN125" s="1636"/>
      <c r="BO125" s="1636"/>
      <c r="BP125" s="1636"/>
      <c r="BQ125" s="1636"/>
      <c r="BR125" s="1636"/>
      <c r="BS125" s="1636"/>
      <c r="BT125" s="1636"/>
      <c r="BU125" s="1636"/>
      <c r="BV125" s="1160"/>
      <c r="BW125" s="1160"/>
      <c r="BX125" s="1160"/>
      <c r="BY125" s="1160"/>
      <c r="BZ125" s="1160"/>
      <c r="CA125" s="1160"/>
      <c r="CB125" s="1160"/>
      <c r="CC125" s="1160"/>
      <c r="CD125" s="1160"/>
      <c r="CE125" s="1160"/>
      <c r="CF125" s="1850"/>
    </row>
    <row customHeight="1" ht="11.25" hidden="1">
      <c r="A126" s="1793"/>
      <c r="B126" s="1636"/>
      <c r="C126" s="1636"/>
      <c r="D126" s="2579"/>
      <c r="E126" s="635"/>
      <c r="F126" s="635">
        <v>0</v>
      </c>
      <c r="G126" s="635"/>
      <c r="H126" s="635"/>
      <c r="I126" s="635"/>
      <c r="J126" s="635"/>
      <c r="K126" s="635"/>
      <c r="L126" s="635"/>
      <c r="M126" s="635"/>
      <c r="N126" s="635"/>
      <c r="O126" s="635"/>
      <c r="P126" s="635"/>
      <c r="Q126" s="635"/>
      <c r="R126" s="635"/>
      <c r="S126" s="636"/>
      <c r="T126" s="718"/>
      <c r="U126" s="2374"/>
      <c r="V126" s="2374"/>
      <c r="W126" s="1636"/>
      <c r="X126" s="1636"/>
      <c r="Y126" s="1636"/>
      <c r="Z126" s="1636"/>
      <c r="AA126" s="1636"/>
      <c r="AB126" s="1160"/>
      <c r="AC126" s="2375"/>
      <c r="AD126" s="629"/>
      <c r="AE126" s="1160"/>
      <c r="AF126" s="1160"/>
      <c r="AG126" s="1636"/>
      <c r="AH126" s="1636"/>
      <c r="AI126" s="1636"/>
      <c r="AJ126" s="1636"/>
      <c r="AK126" s="1636"/>
      <c r="AL126" s="1636"/>
      <c r="AM126" s="1636"/>
      <c r="AN126" s="1636"/>
      <c r="AO126" s="1636"/>
      <c r="AP126" s="1636"/>
      <c r="AQ126" s="1636"/>
      <c r="AR126" s="1636"/>
      <c r="AS126" s="1636"/>
      <c r="AT126" s="1636"/>
      <c r="AU126" s="1636"/>
      <c r="AV126" s="1636"/>
      <c r="AW126" s="1636"/>
      <c r="AX126" s="1636"/>
      <c r="AY126" s="1636"/>
      <c r="AZ126" s="1636"/>
      <c r="BA126" s="1636"/>
      <c r="BB126" s="1636"/>
      <c r="BC126" s="1636"/>
      <c r="BD126" s="1636"/>
      <c r="BE126" s="1636"/>
      <c r="BF126" s="1636"/>
      <c r="BG126" s="1636"/>
      <c r="BH126" s="1636"/>
      <c r="BI126" s="1636"/>
      <c r="BJ126" s="1636"/>
      <c r="BK126" s="1636"/>
      <c r="BL126" s="1636"/>
      <c r="BM126" s="1636"/>
      <c r="BN126" s="1636"/>
      <c r="BO126" s="1636"/>
      <c r="BP126" s="1636"/>
      <c r="BQ126" s="1636"/>
      <c r="BR126" s="1636"/>
      <c r="BS126" s="1636"/>
      <c r="BT126" s="1636"/>
      <c r="BU126" s="1636"/>
      <c r="BV126" s="1636"/>
      <c r="BW126" s="1636"/>
      <c r="BX126" s="1636"/>
      <c r="BY126" s="1636"/>
      <c r="BZ126" s="1636"/>
      <c r="CA126" s="1636"/>
      <c r="CB126" s="1636"/>
      <c r="CC126" s="1636"/>
      <c r="CD126" s="1636"/>
      <c r="CE126" s="1636"/>
      <c r="CF126" s="1850"/>
    </row>
    <row customHeight="1" ht="11.25" hidden="1">
      <c r="A127" s="1806"/>
      <c r="B127" s="1160"/>
      <c r="C127" s="412"/>
      <c r="D127" s="2579"/>
      <c r="E127" s="649" t="s">
        <v>22</v>
      </c>
      <c r="F127" s="1168" t="s">
        <v>22</v>
      </c>
      <c r="G127" s="1168" t="s">
        <v>695</v>
      </c>
      <c r="H127" s="651" t="s">
        <v>22</v>
      </c>
      <c r="I127" s="651"/>
      <c r="J127" s="651"/>
      <c r="K127" s="651"/>
      <c r="L127" s="651"/>
      <c r="M127" s="651"/>
      <c r="N127" s="651"/>
      <c r="O127" s="651"/>
      <c r="P127" s="651"/>
      <c r="Q127" s="651"/>
      <c r="R127" s="652"/>
      <c r="S127" s="653"/>
      <c r="T127" s="718"/>
      <c r="U127" s="2374"/>
      <c r="V127" s="2374"/>
      <c r="W127" s="1160"/>
      <c r="X127" s="1160"/>
      <c r="Y127" s="1160"/>
      <c r="Z127" s="1160"/>
      <c r="AA127" s="1636"/>
      <c r="AB127" s="1160"/>
      <c r="AC127" s="2375"/>
      <c r="AD127" s="629"/>
      <c r="AE127" s="1160"/>
      <c r="AF127" s="1160"/>
      <c r="AG127" s="1636"/>
      <c r="AH127" s="1636"/>
      <c r="AI127" s="1636"/>
      <c r="AJ127" s="1636"/>
      <c r="AK127" s="1636"/>
      <c r="AL127" s="1636"/>
      <c r="AM127" s="1636"/>
      <c r="AN127" s="1636"/>
      <c r="AO127" s="1636"/>
      <c r="AP127" s="1636"/>
      <c r="AQ127" s="1636"/>
      <c r="AR127" s="1636"/>
      <c r="AS127" s="1636"/>
      <c r="AT127" s="1636"/>
      <c r="AU127" s="1636"/>
      <c r="AV127" s="1636"/>
      <c r="AW127" s="1636"/>
      <c r="AX127" s="1636"/>
      <c r="AY127" s="1636"/>
      <c r="AZ127" s="1636"/>
      <c r="BA127" s="1636"/>
      <c r="BB127" s="1636"/>
      <c r="BC127" s="1636"/>
      <c r="BD127" s="1636"/>
      <c r="BE127" s="1636"/>
      <c r="BF127" s="1636"/>
      <c r="BG127" s="1636"/>
      <c r="BH127" s="1636"/>
      <c r="BI127" s="1636"/>
      <c r="BJ127" s="1636"/>
      <c r="BK127" s="1636"/>
      <c r="BL127" s="1636"/>
      <c r="BM127" s="1636"/>
      <c r="BN127" s="1636"/>
      <c r="BO127" s="1636"/>
      <c r="BP127" s="1636"/>
      <c r="BQ127" s="1636"/>
      <c r="BR127" s="1636"/>
      <c r="BS127" s="1636"/>
      <c r="BT127" s="1636"/>
      <c r="BU127" s="1636"/>
      <c r="BV127" s="1160"/>
      <c r="BW127" s="1160"/>
      <c r="BX127" s="1160"/>
      <c r="BY127" s="1160"/>
      <c r="BZ127" s="1160"/>
      <c r="CA127" s="1160"/>
      <c r="CB127" s="1160"/>
      <c r="CC127" s="1160"/>
      <c r="CD127" s="1160"/>
      <c r="CE127" s="1160"/>
      <c r="CF127" s="1850"/>
    </row>
    <row customHeight="1" ht="5.25" hidden="1">
      <c r="A128" s="1793"/>
      <c r="B128" s="1636"/>
      <c r="C128" s="1636"/>
      <c r="D128" s="2579"/>
      <c r="E128" s="1039"/>
      <c r="F128" s="1039"/>
      <c r="G128" s="1039"/>
      <c r="H128" s="1039"/>
      <c r="I128" s="1039"/>
      <c r="J128" s="1039"/>
      <c r="K128" s="1039"/>
      <c r="L128" s="1039"/>
      <c r="M128" s="1039"/>
      <c r="N128" s="1039"/>
      <c r="O128" s="1039"/>
      <c r="P128" s="1039"/>
      <c r="Q128" s="1040"/>
      <c r="R128" s="1041"/>
      <c r="S128" s="1042"/>
      <c r="T128" s="717" t="s">
        <v>692</v>
      </c>
      <c r="U128" s="2374">
        <v>1</v>
      </c>
      <c r="V128" s="2374" t="s">
        <v>655</v>
      </c>
      <c r="W128" s="1636"/>
      <c r="X128" s="1636"/>
      <c r="Y128" s="1636"/>
      <c r="Z128" s="1636"/>
      <c r="AA128" s="1636"/>
      <c r="AB128" s="1636"/>
      <c r="AC128" s="1037"/>
      <c r="AD128" s="1038"/>
      <c r="AE128" s="1636"/>
      <c r="AF128" s="1636"/>
      <c r="AG128" s="1636"/>
      <c r="AH128" s="1636"/>
      <c r="AI128" s="1636"/>
      <c r="AJ128" s="1636"/>
      <c r="AK128" s="1636"/>
      <c r="AL128" s="1636"/>
      <c r="AM128" s="1636"/>
      <c r="AN128" s="1636"/>
      <c r="AO128" s="1636"/>
      <c r="AP128" s="1636"/>
      <c r="AQ128" s="1636"/>
      <c r="AR128" s="1636"/>
      <c r="AS128" s="1636"/>
      <c r="AT128" s="1636"/>
      <c r="AU128" s="1636"/>
      <c r="AV128" s="1636"/>
      <c r="AW128" s="1636"/>
      <c r="AX128" s="1636"/>
      <c r="AY128" s="1636"/>
      <c r="AZ128" s="1636"/>
      <c r="BA128" s="1636"/>
      <c r="BB128" s="1636"/>
      <c r="BC128" s="1636"/>
      <c r="BD128" s="1636"/>
      <c r="BE128" s="1636"/>
      <c r="BF128" s="1636"/>
      <c r="BG128" s="1636"/>
      <c r="BH128" s="1636"/>
      <c r="BI128" s="1636"/>
      <c r="BJ128" s="1636"/>
      <c r="BK128" s="1636"/>
      <c r="BL128" s="1636"/>
      <c r="BM128" s="1636"/>
      <c r="BN128" s="1636"/>
      <c r="BO128" s="1636"/>
      <c r="BP128" s="1636"/>
      <c r="BQ128" s="1636"/>
      <c r="BR128" s="1636"/>
      <c r="BS128" s="1636"/>
      <c r="BT128" s="1636"/>
      <c r="BU128" s="1636"/>
      <c r="BV128" s="1636"/>
      <c r="BW128" s="1636"/>
      <c r="BX128" s="1636"/>
      <c r="BY128" s="1636"/>
      <c r="BZ128" s="1636"/>
      <c r="CA128" s="1636"/>
      <c r="CB128" s="1636"/>
      <c r="CC128" s="1636"/>
      <c r="CD128" s="1636"/>
      <c r="CE128" s="1636"/>
      <c r="CF128" s="1316"/>
    </row>
    <row customHeight="1" ht="5.25" hidden="1">
      <c r="A129" s="1793"/>
      <c r="B129" s="1636"/>
      <c r="C129" s="1636"/>
      <c r="D129" s="2579"/>
      <c r="E129" s="635"/>
      <c r="F129" s="635"/>
      <c r="G129" s="635"/>
      <c r="H129" s="635"/>
      <c r="I129" s="635"/>
      <c r="J129" s="635"/>
      <c r="K129" s="635"/>
      <c r="L129" s="635"/>
      <c r="M129" s="635"/>
      <c r="N129" s="635"/>
      <c r="O129" s="635"/>
      <c r="P129" s="635"/>
      <c r="Q129" s="635"/>
      <c r="R129" s="635"/>
      <c r="S129" s="636"/>
      <c r="T129" s="718"/>
      <c r="U129" s="2374"/>
      <c r="V129" s="2374"/>
      <c r="W129" s="1636"/>
      <c r="X129" s="1636"/>
      <c r="Y129" s="1636"/>
      <c r="Z129" s="1636"/>
      <c r="AA129" s="1636"/>
      <c r="AB129" s="1636"/>
      <c r="AC129" s="1037"/>
      <c r="AD129" s="1038"/>
      <c r="AE129" s="1636"/>
      <c r="AF129" s="1636"/>
      <c r="AG129" s="1636"/>
      <c r="AH129" s="1636"/>
      <c r="AI129" s="1636"/>
      <c r="AJ129" s="1636"/>
      <c r="AK129" s="1636"/>
      <c r="AL129" s="1636"/>
      <c r="AM129" s="1636"/>
      <c r="AN129" s="1636"/>
      <c r="AO129" s="1636"/>
      <c r="AP129" s="1636"/>
      <c r="AQ129" s="1636"/>
      <c r="AR129" s="1636"/>
      <c r="AS129" s="1636"/>
      <c r="AT129" s="1636"/>
      <c r="AU129" s="1636"/>
      <c r="AV129" s="1636"/>
      <c r="AW129" s="1636"/>
      <c r="AX129" s="1636"/>
      <c r="AY129" s="1636"/>
      <c r="AZ129" s="1636"/>
      <c r="BA129" s="1636"/>
      <c r="BB129" s="1636"/>
      <c r="BC129" s="1636"/>
      <c r="BD129" s="1636"/>
      <c r="BE129" s="1636"/>
      <c r="BF129" s="1636"/>
      <c r="BG129" s="1636"/>
      <c r="BH129" s="1636"/>
      <c r="BI129" s="1636"/>
      <c r="BJ129" s="1636"/>
      <c r="BK129" s="1636"/>
      <c r="BL129" s="1636"/>
      <c r="BM129" s="1636"/>
      <c r="BN129" s="1636"/>
      <c r="BO129" s="1636"/>
      <c r="BP129" s="1636"/>
      <c r="BQ129" s="1636"/>
      <c r="BR129" s="1636"/>
      <c r="BS129" s="1636"/>
      <c r="BT129" s="1636"/>
      <c r="BU129" s="1636"/>
      <c r="BV129" s="1636"/>
      <c r="BW129" s="1636"/>
      <c r="BX129" s="1636"/>
      <c r="BY129" s="1636"/>
      <c r="BZ129" s="1636"/>
      <c r="CA129" s="1636"/>
      <c r="CB129" s="1636"/>
      <c r="CC129" s="1636"/>
      <c r="CD129" s="1636"/>
      <c r="CE129" s="1636"/>
      <c r="CF129" s="1316"/>
    </row>
    <row customHeight="1" ht="5.25" hidden="1">
      <c r="A130" s="1793"/>
      <c r="B130" s="1636"/>
      <c r="C130" s="1636"/>
      <c r="D130" s="2580"/>
      <c r="E130" s="1043"/>
      <c r="F130" s="1044"/>
      <c r="G130" s="1044"/>
      <c r="H130" s="1045"/>
      <c r="I130" s="1045"/>
      <c r="J130" s="1045"/>
      <c r="K130" s="1045"/>
      <c r="L130" s="1045"/>
      <c r="M130" s="1045"/>
      <c r="N130" s="1045"/>
      <c r="O130" s="1045"/>
      <c r="P130" s="1045"/>
      <c r="Q130" s="1045"/>
      <c r="R130" s="946"/>
      <c r="S130" s="1046"/>
      <c r="T130" s="718"/>
      <c r="U130" s="2374"/>
      <c r="V130" s="2374"/>
      <c r="W130" s="1636"/>
      <c r="X130" s="1636"/>
      <c r="Y130" s="1636"/>
      <c r="Z130" s="1636"/>
      <c r="AA130" s="1636"/>
      <c r="AB130" s="1636"/>
      <c r="AC130" s="1037"/>
      <c r="AD130" s="1038"/>
      <c r="AE130" s="1636"/>
      <c r="AF130" s="1636"/>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636"/>
      <c r="BW130" s="1636"/>
      <c r="BX130" s="1636"/>
      <c r="BY130" s="1636"/>
      <c r="BZ130" s="1636"/>
      <c r="CA130" s="1636"/>
      <c r="CB130" s="1636"/>
      <c r="CC130" s="1636"/>
      <c r="CD130" s="1636"/>
      <c r="CE130" s="1636"/>
      <c r="CF130" s="1316"/>
    </row>
    <row customHeight="1" ht="15" hidden="1">
      <c r="A131" s="623" t="s">
        <v>196</v>
      </c>
      <c r="B131" s="624"/>
      <c r="C131" s="624" t="s">
        <v>22</v>
      </c>
      <c r="D131" s="2578" t="s">
        <v>707</v>
      </c>
      <c r="E131" s="2377" t="s">
        <v>157</v>
      </c>
      <c r="F131" s="2378"/>
      <c r="G131" s="2379"/>
      <c r="H131" s="2383" t="str">
        <f>IF(A131="","",INDEX(DIFFERENTIATION_UNMERGE_VD,MATCH(A131,DIFFERENTIATION_ID_DIFF,0)))</f>
        <v>Подключение (технологическое присоединение) к системе теплоснабжения</v>
      </c>
      <c r="I131" s="2383"/>
      <c r="J131" s="2383"/>
      <c r="K131" s="2383"/>
      <c r="L131" s="2383"/>
      <c r="M131" s="2383"/>
      <c r="N131" s="2383"/>
      <c r="O131" s="2383"/>
      <c r="P131" s="2383"/>
      <c r="Q131" s="2383"/>
      <c r="R131" s="2383"/>
      <c r="S131" s="719"/>
      <c r="T131" s="716"/>
      <c r="U131" s="625"/>
      <c r="V131" s="625"/>
      <c r="W131" s="626"/>
      <c r="X131" s="626"/>
      <c r="Y131" s="626"/>
      <c r="Z131" s="626"/>
      <c r="AA131" s="627"/>
      <c r="AB131" s="628"/>
      <c r="AC131" s="2375"/>
      <c r="AD131" s="629"/>
      <c r="AE131" s="630" t="s">
        <v>22</v>
      </c>
      <c r="AF131" s="630"/>
      <c r="AG131" s="631" t="s">
        <v>689</v>
      </c>
      <c r="AH131" s="632">
        <v>3</v>
      </c>
      <c r="AI131" s="625"/>
      <c r="AJ131" s="625"/>
      <c r="AK131" s="625"/>
      <c r="AL131" s="625"/>
      <c r="AM131" s="625"/>
      <c r="AN131" s="625"/>
      <c r="AO131" s="625"/>
      <c r="AP131" s="625"/>
      <c r="AQ131" s="625"/>
      <c r="AR131" s="625"/>
      <c r="AS131" s="625"/>
      <c r="AT131" s="625"/>
      <c r="AU131" s="625"/>
      <c r="AV131" s="625"/>
      <c r="AW131" s="625"/>
      <c r="AX131" s="625"/>
      <c r="AY131" s="625"/>
      <c r="AZ131" s="625"/>
      <c r="BA131" s="625"/>
      <c r="BB131" s="625"/>
      <c r="BC131" s="625"/>
      <c r="BD131" s="625"/>
      <c r="BE131" s="625"/>
      <c r="BF131" s="625"/>
      <c r="BG131" s="625"/>
      <c r="BH131" s="625"/>
      <c r="BI131" s="625"/>
      <c r="BJ131" s="625"/>
      <c r="BK131" s="625"/>
      <c r="BL131" s="625"/>
      <c r="BM131" s="625"/>
      <c r="BN131" s="625"/>
      <c r="BO131" s="625"/>
      <c r="BP131" s="625"/>
      <c r="BQ131" s="625"/>
      <c r="BR131" s="625"/>
      <c r="BS131" s="625"/>
      <c r="BT131" s="625"/>
      <c r="BU131" s="625"/>
      <c r="BV131" s="626"/>
      <c r="BW131" s="626"/>
      <c r="BX131" s="626"/>
      <c r="BY131" s="626"/>
      <c r="BZ131" s="626"/>
      <c r="CA131" s="626"/>
      <c r="CB131" s="626"/>
      <c r="CC131" s="626"/>
      <c r="CD131" s="626"/>
      <c r="CE131" s="626"/>
      <c r="CF131" s="1850"/>
    </row>
    <row customHeight="1" ht="15" hidden="1">
      <c r="A132" s="623"/>
      <c r="B132" s="624"/>
      <c r="C132" s="624"/>
      <c r="D132" s="2579"/>
      <c r="E132" s="2377" t="s">
        <v>644</v>
      </c>
      <c r="F132" s="2378"/>
      <c r="G132" s="2379"/>
      <c r="H132" s="2383" t="str">
        <f>IF(A131="","",INDEX(DIFFERENTIATION_UNMERGE_AREA,MATCH(A131,DIFFERENTIATION_ID_DIFF,0)))</f>
        <v>Территория 8</v>
      </c>
      <c r="I132" s="2383"/>
      <c r="J132" s="2383"/>
      <c r="K132" s="2383"/>
      <c r="L132" s="2383"/>
      <c r="M132" s="2383"/>
      <c r="N132" s="2383"/>
      <c r="O132" s="2383"/>
      <c r="P132" s="2383"/>
      <c r="Q132" s="2383"/>
      <c r="R132" s="2383"/>
      <c r="S132" s="719"/>
      <c r="T132" s="716"/>
      <c r="U132" s="625"/>
      <c r="V132" s="625"/>
      <c r="W132" s="626"/>
      <c r="X132" s="626"/>
      <c r="Y132" s="626"/>
      <c r="Z132" s="626"/>
      <c r="AA132" s="627"/>
      <c r="AB132" s="628"/>
      <c r="AC132" s="2375"/>
      <c r="AD132" s="629"/>
      <c r="AE132" s="630"/>
      <c r="AF132" s="630"/>
      <c r="AG132" s="631"/>
      <c r="AH132" s="632"/>
      <c r="AI132" s="625"/>
      <c r="AJ132" s="625"/>
      <c r="AK132" s="625"/>
      <c r="AL132" s="625"/>
      <c r="AM132" s="625"/>
      <c r="AN132" s="625"/>
      <c r="AO132" s="625"/>
      <c r="AP132" s="625"/>
      <c r="AQ132" s="625"/>
      <c r="AR132" s="625"/>
      <c r="AS132" s="625"/>
      <c r="AT132" s="625"/>
      <c r="AU132" s="625"/>
      <c r="AV132" s="625"/>
      <c r="AW132" s="625"/>
      <c r="AX132" s="625"/>
      <c r="AY132" s="625"/>
      <c r="AZ132" s="625"/>
      <c r="BA132" s="625"/>
      <c r="BB132" s="625"/>
      <c r="BC132" s="625"/>
      <c r="BD132" s="625"/>
      <c r="BE132" s="625"/>
      <c r="BF132" s="625"/>
      <c r="BG132" s="625"/>
      <c r="BH132" s="625"/>
      <c r="BI132" s="625"/>
      <c r="BJ132" s="625"/>
      <c r="BK132" s="625"/>
      <c r="BL132" s="625"/>
      <c r="BM132" s="625"/>
      <c r="BN132" s="625"/>
      <c r="BO132" s="625"/>
      <c r="BP132" s="625"/>
      <c r="BQ132" s="625"/>
      <c r="BR132" s="625"/>
      <c r="BS132" s="625"/>
      <c r="BT132" s="625"/>
      <c r="BU132" s="625"/>
      <c r="BV132" s="626"/>
      <c r="BW132" s="626"/>
      <c r="BX132" s="626"/>
      <c r="BY132" s="626"/>
      <c r="BZ132" s="626"/>
      <c r="CA132" s="626"/>
      <c r="CB132" s="626"/>
      <c r="CC132" s="626"/>
      <c r="CD132" s="626"/>
      <c r="CE132" s="626"/>
      <c r="CF132" s="1850"/>
    </row>
    <row customHeight="1" ht="15" hidden="1">
      <c r="A133" s="623"/>
      <c r="B133" s="624"/>
      <c r="C133" s="624"/>
      <c r="D133" s="2579"/>
      <c r="E133" s="2377" t="s">
        <v>645</v>
      </c>
      <c r="F133" s="2378"/>
      <c r="G133" s="2379"/>
      <c r="H133" s="2383" t="str">
        <f>IF(A131="","",INDEX(DIFFERENTIATION_UNMERGE_SYSTEM,MATCH(A131,DIFFERENTIATION_ID_DIFF,0)))</f>
        <v>Центральная котельная, ст. Преградная</v>
      </c>
      <c r="I133" s="2383"/>
      <c r="J133" s="2383"/>
      <c r="K133" s="2383"/>
      <c r="L133" s="2383"/>
      <c r="M133" s="2383"/>
      <c r="N133" s="2383"/>
      <c r="O133" s="2383"/>
      <c r="P133" s="2383"/>
      <c r="Q133" s="2383"/>
      <c r="R133" s="2383"/>
      <c r="S133" s="719"/>
      <c r="T133" s="716"/>
      <c r="U133" s="625"/>
      <c r="V133" s="625"/>
      <c r="W133" s="626"/>
      <c r="X133" s="626"/>
      <c r="Y133" s="626"/>
      <c r="Z133" s="626"/>
      <c r="AA133" s="627"/>
      <c r="AB133" s="628"/>
      <c r="AC133" s="2375"/>
      <c r="AD133" s="629"/>
      <c r="AE133" s="630"/>
      <c r="AF133" s="630"/>
      <c r="AG133" s="631"/>
      <c r="AH133" s="632"/>
      <c r="AI133" s="625"/>
      <c r="AJ133" s="625"/>
      <c r="AK133" s="625"/>
      <c r="AL133" s="625"/>
      <c r="AM133" s="625"/>
      <c r="AN133" s="625"/>
      <c r="AO133" s="625"/>
      <c r="AP133" s="625"/>
      <c r="AQ133" s="625"/>
      <c r="AR133" s="625"/>
      <c r="AS133" s="625"/>
      <c r="AT133" s="625"/>
      <c r="AU133" s="625"/>
      <c r="AV133" s="625"/>
      <c r="AW133" s="625"/>
      <c r="AX133" s="625"/>
      <c r="AY133" s="625"/>
      <c r="AZ133" s="625"/>
      <c r="BA133" s="625"/>
      <c r="BB133" s="625"/>
      <c r="BC133" s="625"/>
      <c r="BD133" s="625"/>
      <c r="BE133" s="625"/>
      <c r="BF133" s="625"/>
      <c r="BG133" s="625"/>
      <c r="BH133" s="625"/>
      <c r="BI133" s="625"/>
      <c r="BJ133" s="625"/>
      <c r="BK133" s="625"/>
      <c r="BL133" s="625"/>
      <c r="BM133" s="625"/>
      <c r="BN133" s="625"/>
      <c r="BO133" s="625"/>
      <c r="BP133" s="625"/>
      <c r="BQ133" s="625"/>
      <c r="BR133" s="625"/>
      <c r="BS133" s="625"/>
      <c r="BT133" s="625"/>
      <c r="BU133" s="625"/>
      <c r="BV133" s="626"/>
      <c r="BW133" s="626"/>
      <c r="BX133" s="626"/>
      <c r="BY133" s="626"/>
      <c r="BZ133" s="626"/>
      <c r="CA133" s="626"/>
      <c r="CB133" s="626"/>
      <c r="CC133" s="626"/>
      <c r="CD133" s="626"/>
      <c r="CE133" s="626"/>
      <c r="CF133" s="1850"/>
    </row>
    <row customHeight="1" ht="24.75" hidden="1">
      <c r="A134" s="1806"/>
      <c r="B134" s="1160"/>
      <c r="C134" s="412"/>
      <c r="D134" s="2579"/>
      <c r="E134" s="2376" t="s">
        <v>690</v>
      </c>
      <c r="F134" s="2376"/>
      <c r="G134" s="2376"/>
      <c r="H134" s="2376"/>
      <c r="I134" s="2376"/>
      <c r="J134" s="2376"/>
      <c r="K134" s="2376"/>
      <c r="L134" s="2376"/>
      <c r="M134" s="2376"/>
      <c r="N134" s="2376"/>
      <c r="O134" s="2376"/>
      <c r="P134" s="2376"/>
      <c r="Q134" s="558">
        <f>SUMIF(T135:T136,"i",Q135:Q136)</f>
        <v>0</v>
      </c>
      <c r="R134" s="1017"/>
      <c r="S134" s="1798" t="s">
        <v>691</v>
      </c>
      <c r="T134" s="717" t="s">
        <v>692</v>
      </c>
      <c r="U134" s="2374">
        <v>1</v>
      </c>
      <c r="V134" s="2374" t="s">
        <v>655</v>
      </c>
      <c r="W134" s="1160"/>
      <c r="X134" s="1160"/>
      <c r="Y134" s="1160"/>
      <c r="Z134" s="1160"/>
      <c r="AA134" s="1636"/>
      <c r="AB134" s="1160"/>
      <c r="AC134" s="2375"/>
      <c r="AD134" s="629"/>
      <c r="AE134" s="1160"/>
      <c r="AF134" s="1160"/>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160"/>
      <c r="BW134" s="1160"/>
      <c r="BX134" s="1160"/>
      <c r="BY134" s="1160"/>
      <c r="BZ134" s="1160"/>
      <c r="CA134" s="1160"/>
      <c r="CB134" s="1160"/>
      <c r="CC134" s="1160"/>
      <c r="CD134" s="1160"/>
      <c r="CE134" s="1160"/>
      <c r="CF134" s="1850"/>
    </row>
    <row customHeight="1" ht="11.25" hidden="1">
      <c r="A135" s="1793"/>
      <c r="B135" s="1636"/>
      <c r="C135" s="1636"/>
      <c r="D135" s="2579"/>
      <c r="E135" s="635"/>
      <c r="F135" s="635">
        <v>0</v>
      </c>
      <c r="G135" s="635"/>
      <c r="H135" s="635"/>
      <c r="I135" s="635"/>
      <c r="J135" s="635"/>
      <c r="K135" s="635"/>
      <c r="L135" s="635"/>
      <c r="M135" s="635"/>
      <c r="N135" s="635"/>
      <c r="O135" s="635"/>
      <c r="P135" s="635"/>
      <c r="Q135" s="635"/>
      <c r="R135" s="635"/>
      <c r="S135" s="636"/>
      <c r="T135" s="718"/>
      <c r="U135" s="2374"/>
      <c r="V135" s="2374"/>
      <c r="W135" s="1636"/>
      <c r="X135" s="1636"/>
      <c r="Y135" s="1636"/>
      <c r="Z135" s="1636"/>
      <c r="AA135" s="1636"/>
      <c r="AB135" s="1160"/>
      <c r="AC135" s="2375"/>
      <c r="AD135" s="629"/>
      <c r="AE135" s="1160"/>
      <c r="AF135" s="1160"/>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c r="CF135" s="1850"/>
    </row>
    <row customHeight="1" ht="11.25" hidden="1">
      <c r="A136" s="1806"/>
      <c r="B136" s="1160"/>
      <c r="C136" s="412"/>
      <c r="D136" s="2579"/>
      <c r="E136" s="649" t="s">
        <v>22</v>
      </c>
      <c r="F136" s="1168" t="s">
        <v>22</v>
      </c>
      <c r="G136" s="1168" t="s">
        <v>695</v>
      </c>
      <c r="H136" s="651" t="s">
        <v>22</v>
      </c>
      <c r="I136" s="651"/>
      <c r="J136" s="651"/>
      <c r="K136" s="651"/>
      <c r="L136" s="651"/>
      <c r="M136" s="651"/>
      <c r="N136" s="651"/>
      <c r="O136" s="651"/>
      <c r="P136" s="651"/>
      <c r="Q136" s="651"/>
      <c r="R136" s="652"/>
      <c r="S136" s="653"/>
      <c r="T136" s="718"/>
      <c r="U136" s="2374"/>
      <c r="V136" s="2374"/>
      <c r="W136" s="1160"/>
      <c r="X136" s="1160"/>
      <c r="Y136" s="1160"/>
      <c r="Z136" s="1160"/>
      <c r="AA136" s="1636"/>
      <c r="AB136" s="1160"/>
      <c r="AC136" s="2375"/>
      <c r="AD136" s="629"/>
      <c r="AE136" s="1160"/>
      <c r="AF136" s="1160"/>
      <c r="AG136" s="1636"/>
      <c r="AH136" s="1636"/>
      <c r="AI136" s="1636"/>
      <c r="AJ136" s="1636"/>
      <c r="AK136" s="1636"/>
      <c r="AL136" s="1636"/>
      <c r="AM136" s="1636"/>
      <c r="AN136" s="1636"/>
      <c r="AO136" s="1636"/>
      <c r="AP136" s="1636"/>
      <c r="AQ136" s="1636"/>
      <c r="AR136" s="1636"/>
      <c r="AS136" s="1636"/>
      <c r="AT136" s="1636"/>
      <c r="AU136" s="1636"/>
      <c r="AV136" s="1636"/>
      <c r="AW136" s="1636"/>
      <c r="AX136" s="1636"/>
      <c r="AY136" s="1636"/>
      <c r="AZ136" s="1636"/>
      <c r="BA136" s="1636"/>
      <c r="BB136" s="1636"/>
      <c r="BC136" s="1636"/>
      <c r="BD136" s="1636"/>
      <c r="BE136" s="1636"/>
      <c r="BF136" s="1636"/>
      <c r="BG136" s="1636"/>
      <c r="BH136" s="1636"/>
      <c r="BI136" s="1636"/>
      <c r="BJ136" s="1636"/>
      <c r="BK136" s="1636"/>
      <c r="BL136" s="1636"/>
      <c r="BM136" s="1636"/>
      <c r="BN136" s="1636"/>
      <c r="BO136" s="1636"/>
      <c r="BP136" s="1636"/>
      <c r="BQ136" s="1636"/>
      <c r="BR136" s="1636"/>
      <c r="BS136" s="1636"/>
      <c r="BT136" s="1636"/>
      <c r="BU136" s="1636"/>
      <c r="BV136" s="1160"/>
      <c r="BW136" s="1160"/>
      <c r="BX136" s="1160"/>
      <c r="BY136" s="1160"/>
      <c r="BZ136" s="1160"/>
      <c r="CA136" s="1160"/>
      <c r="CB136" s="1160"/>
      <c r="CC136" s="1160"/>
      <c r="CD136" s="1160"/>
      <c r="CE136" s="1160"/>
      <c r="CF136" s="1850"/>
    </row>
    <row customHeight="1" ht="5.25" hidden="1">
      <c r="A137" s="1793"/>
      <c r="B137" s="1636"/>
      <c r="C137" s="1636"/>
      <c r="D137" s="2579"/>
      <c r="E137" s="1039"/>
      <c r="F137" s="1039"/>
      <c r="G137" s="1039"/>
      <c r="H137" s="1039"/>
      <c r="I137" s="1039"/>
      <c r="J137" s="1039"/>
      <c r="K137" s="1039"/>
      <c r="L137" s="1039"/>
      <c r="M137" s="1039"/>
      <c r="N137" s="1039"/>
      <c r="O137" s="1039"/>
      <c r="P137" s="1039"/>
      <c r="Q137" s="1040"/>
      <c r="R137" s="1041"/>
      <c r="S137" s="1042"/>
      <c r="T137" s="717" t="s">
        <v>692</v>
      </c>
      <c r="U137" s="2374">
        <v>1</v>
      </c>
      <c r="V137" s="2374" t="s">
        <v>655</v>
      </c>
      <c r="W137" s="1636"/>
      <c r="X137" s="1636"/>
      <c r="Y137" s="1636"/>
      <c r="Z137" s="1636"/>
      <c r="AA137" s="1636"/>
      <c r="AB137" s="1636"/>
      <c r="AC137" s="1037"/>
      <c r="AD137" s="1038"/>
      <c r="AE137" s="1636"/>
      <c r="AF137" s="1636"/>
      <c r="AG137" s="1636"/>
      <c r="AH137" s="1636"/>
      <c r="AI137" s="1636"/>
      <c r="AJ137" s="1636"/>
      <c r="AK137" s="1636"/>
      <c r="AL137" s="1636"/>
      <c r="AM137" s="1636"/>
      <c r="AN137" s="1636"/>
      <c r="AO137" s="1636"/>
      <c r="AP137" s="1636"/>
      <c r="AQ137" s="1636"/>
      <c r="AR137" s="1636"/>
      <c r="AS137" s="1636"/>
      <c r="AT137" s="1636"/>
      <c r="AU137" s="1636"/>
      <c r="AV137" s="1636"/>
      <c r="AW137" s="1636"/>
      <c r="AX137" s="1636"/>
      <c r="AY137" s="1636"/>
      <c r="AZ137" s="1636"/>
      <c r="BA137" s="1636"/>
      <c r="BB137" s="1636"/>
      <c r="BC137" s="1636"/>
      <c r="BD137" s="1636"/>
      <c r="BE137" s="1636"/>
      <c r="BF137" s="1636"/>
      <c r="BG137" s="1636"/>
      <c r="BH137" s="1636"/>
      <c r="BI137" s="1636"/>
      <c r="BJ137" s="1636"/>
      <c r="BK137" s="1636"/>
      <c r="BL137" s="1636"/>
      <c r="BM137" s="1636"/>
      <c r="BN137" s="1636"/>
      <c r="BO137" s="1636"/>
      <c r="BP137" s="1636"/>
      <c r="BQ137" s="1636"/>
      <c r="BR137" s="1636"/>
      <c r="BS137" s="1636"/>
      <c r="BT137" s="1636"/>
      <c r="BU137" s="1636"/>
      <c r="BV137" s="1636"/>
      <c r="BW137" s="1636"/>
      <c r="BX137" s="1636"/>
      <c r="BY137" s="1636"/>
      <c r="BZ137" s="1636"/>
      <c r="CA137" s="1636"/>
      <c r="CB137" s="1636"/>
      <c r="CC137" s="1636"/>
      <c r="CD137" s="1636"/>
      <c r="CE137" s="1636"/>
      <c r="CF137" s="1316"/>
    </row>
    <row customHeight="1" ht="5.25" hidden="1">
      <c r="A138" s="1793"/>
      <c r="B138" s="1636"/>
      <c r="C138" s="1636"/>
      <c r="D138" s="2579"/>
      <c r="E138" s="635"/>
      <c r="F138" s="635"/>
      <c r="G138" s="635"/>
      <c r="H138" s="635"/>
      <c r="I138" s="635"/>
      <c r="J138" s="635"/>
      <c r="K138" s="635"/>
      <c r="L138" s="635"/>
      <c r="M138" s="635"/>
      <c r="N138" s="635"/>
      <c r="O138" s="635"/>
      <c r="P138" s="635"/>
      <c r="Q138" s="635"/>
      <c r="R138" s="635"/>
      <c r="S138" s="636"/>
      <c r="T138" s="718"/>
      <c r="U138" s="2374"/>
      <c r="V138" s="2374"/>
      <c r="W138" s="1636"/>
      <c r="X138" s="1636"/>
      <c r="Y138" s="1636"/>
      <c r="Z138" s="1636"/>
      <c r="AA138" s="1636"/>
      <c r="AB138" s="1636"/>
      <c r="AC138" s="1037"/>
      <c r="AD138" s="1038"/>
      <c r="AE138" s="1636"/>
      <c r="AF138" s="1636"/>
      <c r="AG138" s="1636"/>
      <c r="AH138" s="1636"/>
      <c r="AI138" s="1636"/>
      <c r="AJ138" s="1636"/>
      <c r="AK138" s="1636"/>
      <c r="AL138" s="1636"/>
      <c r="AM138" s="1636"/>
      <c r="AN138" s="1636"/>
      <c r="AO138" s="1636"/>
      <c r="AP138" s="1636"/>
      <c r="AQ138" s="1636"/>
      <c r="AR138" s="1636"/>
      <c r="AS138" s="1636"/>
      <c r="AT138" s="1636"/>
      <c r="AU138" s="1636"/>
      <c r="AV138" s="1636"/>
      <c r="AW138" s="1636"/>
      <c r="AX138" s="1636"/>
      <c r="AY138" s="1636"/>
      <c r="AZ138" s="1636"/>
      <c r="BA138" s="1636"/>
      <c r="BB138" s="1636"/>
      <c r="BC138" s="1636"/>
      <c r="BD138" s="1636"/>
      <c r="BE138" s="1636"/>
      <c r="BF138" s="1636"/>
      <c r="BG138" s="1636"/>
      <c r="BH138" s="1636"/>
      <c r="BI138" s="1636"/>
      <c r="BJ138" s="1636"/>
      <c r="BK138" s="1636"/>
      <c r="BL138" s="1636"/>
      <c r="BM138" s="1636"/>
      <c r="BN138" s="1636"/>
      <c r="BO138" s="1636"/>
      <c r="BP138" s="1636"/>
      <c r="BQ138" s="1636"/>
      <c r="BR138" s="1636"/>
      <c r="BS138" s="1636"/>
      <c r="BT138" s="1636"/>
      <c r="BU138" s="1636"/>
      <c r="BV138" s="1636"/>
      <c r="BW138" s="1636"/>
      <c r="BX138" s="1636"/>
      <c r="BY138" s="1636"/>
      <c r="BZ138" s="1636"/>
      <c r="CA138" s="1636"/>
      <c r="CB138" s="1636"/>
      <c r="CC138" s="1636"/>
      <c r="CD138" s="1636"/>
      <c r="CE138" s="1636"/>
      <c r="CF138" s="1316"/>
    </row>
    <row customHeight="1" ht="5.25" hidden="1">
      <c r="A139" s="1793"/>
      <c r="B139" s="1636"/>
      <c r="C139" s="1636"/>
      <c r="D139" s="2580"/>
      <c r="E139" s="1043"/>
      <c r="F139" s="1044"/>
      <c r="G139" s="1044"/>
      <c r="H139" s="1045"/>
      <c r="I139" s="1045"/>
      <c r="J139" s="1045"/>
      <c r="K139" s="1045"/>
      <c r="L139" s="1045"/>
      <c r="M139" s="1045"/>
      <c r="N139" s="1045"/>
      <c r="O139" s="1045"/>
      <c r="P139" s="1045"/>
      <c r="Q139" s="1045"/>
      <c r="R139" s="946"/>
      <c r="S139" s="1046"/>
      <c r="T139" s="718"/>
      <c r="U139" s="2374"/>
      <c r="V139" s="2374"/>
      <c r="W139" s="1636"/>
      <c r="X139" s="1636"/>
      <c r="Y139" s="1636"/>
      <c r="Z139" s="1636"/>
      <c r="AA139" s="1636"/>
      <c r="AB139" s="1636"/>
      <c r="AC139" s="1037"/>
      <c r="AD139" s="1038"/>
      <c r="AE139" s="1636"/>
      <c r="AF139" s="1636"/>
      <c r="AG139" s="1636"/>
      <c r="AH139" s="1636"/>
      <c r="AI139" s="1636"/>
      <c r="AJ139" s="1636"/>
      <c r="AK139" s="1636"/>
      <c r="AL139" s="1636"/>
      <c r="AM139" s="1636"/>
      <c r="AN139" s="1636"/>
      <c r="AO139" s="1636"/>
      <c r="AP139" s="1636"/>
      <c r="AQ139" s="1636"/>
      <c r="AR139" s="1636"/>
      <c r="AS139" s="1636"/>
      <c r="AT139" s="1636"/>
      <c r="AU139" s="1636"/>
      <c r="AV139" s="1636"/>
      <c r="AW139" s="1636"/>
      <c r="AX139" s="1636"/>
      <c r="AY139" s="1636"/>
      <c r="AZ139" s="1636"/>
      <c r="BA139" s="1636"/>
      <c r="BB139" s="1636"/>
      <c r="BC139" s="1636"/>
      <c r="BD139" s="1636"/>
      <c r="BE139" s="1636"/>
      <c r="BF139" s="1636"/>
      <c r="BG139" s="1636"/>
      <c r="BH139" s="1636"/>
      <c r="BI139" s="1636"/>
      <c r="BJ139" s="1636"/>
      <c r="BK139" s="1636"/>
      <c r="BL139" s="1636"/>
      <c r="BM139" s="1636"/>
      <c r="BN139" s="1636"/>
      <c r="BO139" s="1636"/>
      <c r="BP139" s="1636"/>
      <c r="BQ139" s="1636"/>
      <c r="BR139" s="1636"/>
      <c r="BS139" s="1636"/>
      <c r="BT139" s="1636"/>
      <c r="BU139" s="1636"/>
      <c r="BV139" s="1636"/>
      <c r="BW139" s="1636"/>
      <c r="BX139" s="1636"/>
      <c r="BY139" s="1636"/>
      <c r="BZ139" s="1636"/>
      <c r="CA139" s="1636"/>
      <c r="CB139" s="1636"/>
      <c r="CC139" s="1636"/>
      <c r="CD139" s="1636"/>
      <c r="CE139" s="1636"/>
      <c r="CF139" s="1316"/>
    </row>
    <row customHeight="1" ht="15" hidden="1">
      <c r="A140" s="623" t="s">
        <v>198</v>
      </c>
      <c r="B140" s="624"/>
      <c r="C140" s="624" t="s">
        <v>22</v>
      </c>
      <c r="D140" s="2578" t="s">
        <v>708</v>
      </c>
      <c r="E140" s="2377" t="s">
        <v>157</v>
      </c>
      <c r="F140" s="2378"/>
      <c r="G140" s="2379"/>
      <c r="H140" s="2383" t="str">
        <f>IF(A140="","",INDEX(DIFFERENTIATION_UNMERGE_VD,MATCH(A140,DIFFERENTIATION_ID_DIFF,0)))</f>
        <v>Подключение (технологическое присоединение) к системе теплоснабжения</v>
      </c>
      <c r="I140" s="2383"/>
      <c r="J140" s="2383"/>
      <c r="K140" s="2383"/>
      <c r="L140" s="2383"/>
      <c r="M140" s="2383"/>
      <c r="N140" s="2383"/>
      <c r="O140" s="2383"/>
      <c r="P140" s="2383"/>
      <c r="Q140" s="2383"/>
      <c r="R140" s="2383"/>
      <c r="S140" s="719"/>
      <c r="T140" s="716"/>
      <c r="U140" s="625"/>
      <c r="V140" s="625"/>
      <c r="W140" s="626"/>
      <c r="X140" s="626"/>
      <c r="Y140" s="626"/>
      <c r="Z140" s="626"/>
      <c r="AA140" s="627"/>
      <c r="AB140" s="628"/>
      <c r="AC140" s="2375"/>
      <c r="AD140" s="629"/>
      <c r="AE140" s="630" t="s">
        <v>22</v>
      </c>
      <c r="AF140" s="630"/>
      <c r="AG140" s="631" t="s">
        <v>689</v>
      </c>
      <c r="AH140" s="632">
        <v>3</v>
      </c>
      <c r="AI140" s="625"/>
      <c r="AJ140" s="625"/>
      <c r="AK140" s="625"/>
      <c r="AL140" s="625"/>
      <c r="AM140" s="625"/>
      <c r="AN140" s="625"/>
      <c r="AO140" s="625"/>
      <c r="AP140" s="625"/>
      <c r="AQ140" s="625"/>
      <c r="AR140" s="625"/>
      <c r="AS140" s="625"/>
      <c r="AT140" s="625"/>
      <c r="AU140" s="625"/>
      <c r="AV140" s="625"/>
      <c r="AW140" s="625"/>
      <c r="AX140" s="625"/>
      <c r="AY140" s="625"/>
      <c r="AZ140" s="625"/>
      <c r="BA140" s="625"/>
      <c r="BB140" s="625"/>
      <c r="BC140" s="625"/>
      <c r="BD140" s="625"/>
      <c r="BE140" s="625"/>
      <c r="BF140" s="625"/>
      <c r="BG140" s="625"/>
      <c r="BH140" s="625"/>
      <c r="BI140" s="625"/>
      <c r="BJ140" s="625"/>
      <c r="BK140" s="625"/>
      <c r="BL140" s="625"/>
      <c r="BM140" s="625"/>
      <c r="BN140" s="625"/>
      <c r="BO140" s="625"/>
      <c r="BP140" s="625"/>
      <c r="BQ140" s="625"/>
      <c r="BR140" s="625"/>
      <c r="BS140" s="625"/>
      <c r="BT140" s="625"/>
      <c r="BU140" s="625"/>
      <c r="BV140" s="626"/>
      <c r="BW140" s="626"/>
      <c r="BX140" s="626"/>
      <c r="BY140" s="626"/>
      <c r="BZ140" s="626"/>
      <c r="CA140" s="626"/>
      <c r="CB140" s="626"/>
      <c r="CC140" s="626"/>
      <c r="CD140" s="626"/>
      <c r="CE140" s="626"/>
      <c r="CF140" s="1850"/>
    </row>
    <row customHeight="1" ht="15" hidden="1">
      <c r="A141" s="623"/>
      <c r="B141" s="624"/>
      <c r="C141" s="624"/>
      <c r="D141" s="2579"/>
      <c r="E141" s="2377" t="s">
        <v>644</v>
      </c>
      <c r="F141" s="2378"/>
      <c r="G141" s="2379"/>
      <c r="H141" s="2383" t="str">
        <f>IF(A140="","",INDEX(DIFFERENTIATION_UNMERGE_AREA,MATCH(A140,DIFFERENTIATION_ID_DIFF,0)))</f>
        <v>Территория 8</v>
      </c>
      <c r="I141" s="2383"/>
      <c r="J141" s="2383"/>
      <c r="K141" s="2383"/>
      <c r="L141" s="2383"/>
      <c r="M141" s="2383"/>
      <c r="N141" s="2383"/>
      <c r="O141" s="2383"/>
      <c r="P141" s="2383"/>
      <c r="Q141" s="2383"/>
      <c r="R141" s="2383"/>
      <c r="S141" s="719"/>
      <c r="T141" s="716"/>
      <c r="U141" s="625"/>
      <c r="V141" s="625"/>
      <c r="W141" s="626"/>
      <c r="X141" s="626"/>
      <c r="Y141" s="626"/>
      <c r="Z141" s="626"/>
      <c r="AA141" s="627"/>
      <c r="AB141" s="628"/>
      <c r="AC141" s="2375"/>
      <c r="AD141" s="629"/>
      <c r="AE141" s="630"/>
      <c r="AF141" s="630"/>
      <c r="AG141" s="631"/>
      <c r="AH141" s="632"/>
      <c r="AI141" s="625"/>
      <c r="AJ141" s="625"/>
      <c r="AK141" s="625"/>
      <c r="AL141" s="625"/>
      <c r="AM141" s="625"/>
      <c r="AN141" s="625"/>
      <c r="AO141" s="625"/>
      <c r="AP141" s="625"/>
      <c r="AQ141" s="625"/>
      <c r="AR141" s="625"/>
      <c r="AS141" s="625"/>
      <c r="AT141" s="625"/>
      <c r="AU141" s="625"/>
      <c r="AV141" s="625"/>
      <c r="AW141" s="625"/>
      <c r="AX141" s="625"/>
      <c r="AY141" s="625"/>
      <c r="AZ141" s="625"/>
      <c r="BA141" s="625"/>
      <c r="BB141" s="625"/>
      <c r="BC141" s="625"/>
      <c r="BD141" s="625"/>
      <c r="BE141" s="625"/>
      <c r="BF141" s="625"/>
      <c r="BG141" s="625"/>
      <c r="BH141" s="625"/>
      <c r="BI141" s="625"/>
      <c r="BJ141" s="625"/>
      <c r="BK141" s="625"/>
      <c r="BL141" s="625"/>
      <c r="BM141" s="625"/>
      <c r="BN141" s="625"/>
      <c r="BO141" s="625"/>
      <c r="BP141" s="625"/>
      <c r="BQ141" s="625"/>
      <c r="BR141" s="625"/>
      <c r="BS141" s="625"/>
      <c r="BT141" s="625"/>
      <c r="BU141" s="625"/>
      <c r="BV141" s="626"/>
      <c r="BW141" s="626"/>
      <c r="BX141" s="626"/>
      <c r="BY141" s="626"/>
      <c r="BZ141" s="626"/>
      <c r="CA141" s="626"/>
      <c r="CB141" s="626"/>
      <c r="CC141" s="626"/>
      <c r="CD141" s="626"/>
      <c r="CE141" s="626"/>
      <c r="CF141" s="1850"/>
    </row>
    <row customHeight="1" ht="15" hidden="1">
      <c r="A142" s="623"/>
      <c r="B142" s="624"/>
      <c r="C142" s="624"/>
      <c r="D142" s="2579"/>
      <c r="E142" s="2377" t="s">
        <v>645</v>
      </c>
      <c r="F142" s="2378"/>
      <c r="G142" s="2379"/>
      <c r="H142" s="2383" t="str">
        <f>IF(A140="","",INDEX(DIFFERENTIATION_UNMERGE_SYSTEM,MATCH(A140,DIFFERENTIATION_ID_DIFF,0)))</f>
        <v>Центральная котельная, с. Уруп</v>
      </c>
      <c r="I142" s="2383"/>
      <c r="J142" s="2383"/>
      <c r="K142" s="2383"/>
      <c r="L142" s="2383"/>
      <c r="M142" s="2383"/>
      <c r="N142" s="2383"/>
      <c r="O142" s="2383"/>
      <c r="P142" s="2383"/>
      <c r="Q142" s="2383"/>
      <c r="R142" s="2383"/>
      <c r="S142" s="719"/>
      <c r="T142" s="716"/>
      <c r="U142" s="625"/>
      <c r="V142" s="625"/>
      <c r="W142" s="626"/>
      <c r="X142" s="626"/>
      <c r="Y142" s="626"/>
      <c r="Z142" s="626"/>
      <c r="AA142" s="627"/>
      <c r="AB142" s="628"/>
      <c r="AC142" s="2375"/>
      <c r="AD142" s="629"/>
      <c r="AE142" s="630"/>
      <c r="AF142" s="630"/>
      <c r="AG142" s="631"/>
      <c r="AH142" s="632"/>
      <c r="AI142" s="625"/>
      <c r="AJ142" s="625"/>
      <c r="AK142" s="625"/>
      <c r="AL142" s="625"/>
      <c r="AM142" s="625"/>
      <c r="AN142" s="625"/>
      <c r="AO142" s="625"/>
      <c r="AP142" s="625"/>
      <c r="AQ142" s="625"/>
      <c r="AR142" s="625"/>
      <c r="AS142" s="625"/>
      <c r="AT142" s="625"/>
      <c r="AU142" s="625"/>
      <c r="AV142" s="625"/>
      <c r="AW142" s="625"/>
      <c r="AX142" s="625"/>
      <c r="AY142" s="625"/>
      <c r="AZ142" s="625"/>
      <c r="BA142" s="625"/>
      <c r="BB142" s="625"/>
      <c r="BC142" s="625"/>
      <c r="BD142" s="625"/>
      <c r="BE142" s="625"/>
      <c r="BF142" s="625"/>
      <c r="BG142" s="625"/>
      <c r="BH142" s="625"/>
      <c r="BI142" s="625"/>
      <c r="BJ142" s="625"/>
      <c r="BK142" s="625"/>
      <c r="BL142" s="625"/>
      <c r="BM142" s="625"/>
      <c r="BN142" s="625"/>
      <c r="BO142" s="625"/>
      <c r="BP142" s="625"/>
      <c r="BQ142" s="625"/>
      <c r="BR142" s="625"/>
      <c r="BS142" s="625"/>
      <c r="BT142" s="625"/>
      <c r="BU142" s="625"/>
      <c r="BV142" s="626"/>
      <c r="BW142" s="626"/>
      <c r="BX142" s="626"/>
      <c r="BY142" s="626"/>
      <c r="BZ142" s="626"/>
      <c r="CA142" s="626"/>
      <c r="CB142" s="626"/>
      <c r="CC142" s="626"/>
      <c r="CD142" s="626"/>
      <c r="CE142" s="626"/>
      <c r="CF142" s="1850"/>
    </row>
    <row customHeight="1" ht="24.75" hidden="1">
      <c r="A143" s="1806"/>
      <c r="B143" s="1160"/>
      <c r="C143" s="412"/>
      <c r="D143" s="2579"/>
      <c r="E143" s="2376" t="s">
        <v>690</v>
      </c>
      <c r="F143" s="2376"/>
      <c r="G143" s="2376"/>
      <c r="H143" s="2376"/>
      <c r="I143" s="2376"/>
      <c r="J143" s="2376"/>
      <c r="K143" s="2376"/>
      <c r="L143" s="2376"/>
      <c r="M143" s="2376"/>
      <c r="N143" s="2376"/>
      <c r="O143" s="2376"/>
      <c r="P143" s="2376"/>
      <c r="Q143" s="558">
        <f>SUMIF(T144:T145,"i",Q144:Q145)</f>
        <v>0</v>
      </c>
      <c r="R143" s="1017"/>
      <c r="S143" s="1798" t="s">
        <v>691</v>
      </c>
      <c r="T143" s="717" t="s">
        <v>692</v>
      </c>
      <c r="U143" s="2374">
        <v>1</v>
      </c>
      <c r="V143" s="2374" t="s">
        <v>655</v>
      </c>
      <c r="W143" s="1160"/>
      <c r="X143" s="1160"/>
      <c r="Y143" s="1160"/>
      <c r="Z143" s="1160"/>
      <c r="AA143" s="1636"/>
      <c r="AB143" s="1160"/>
      <c r="AC143" s="2375"/>
      <c r="AD143" s="629"/>
      <c r="AE143" s="1160"/>
      <c r="AF143" s="1160"/>
      <c r="AG143" s="1636"/>
      <c r="AH143" s="1636"/>
      <c r="AI143" s="1636"/>
      <c r="AJ143" s="1636"/>
      <c r="AK143" s="1636"/>
      <c r="AL143" s="1636"/>
      <c r="AM143" s="1636"/>
      <c r="AN143" s="1636"/>
      <c r="AO143" s="1636"/>
      <c r="AP143" s="1636"/>
      <c r="AQ143" s="1636"/>
      <c r="AR143" s="1636"/>
      <c r="AS143" s="1636"/>
      <c r="AT143" s="1636"/>
      <c r="AU143" s="1636"/>
      <c r="AV143" s="1636"/>
      <c r="AW143" s="1636"/>
      <c r="AX143" s="1636"/>
      <c r="AY143" s="1636"/>
      <c r="AZ143" s="1636"/>
      <c r="BA143" s="1636"/>
      <c r="BB143" s="1636"/>
      <c r="BC143" s="1636"/>
      <c r="BD143" s="1636"/>
      <c r="BE143" s="1636"/>
      <c r="BF143" s="1636"/>
      <c r="BG143" s="1636"/>
      <c r="BH143" s="1636"/>
      <c r="BI143" s="1636"/>
      <c r="BJ143" s="1636"/>
      <c r="BK143" s="1636"/>
      <c r="BL143" s="1636"/>
      <c r="BM143" s="1636"/>
      <c r="BN143" s="1636"/>
      <c r="BO143" s="1636"/>
      <c r="BP143" s="1636"/>
      <c r="BQ143" s="1636"/>
      <c r="BR143" s="1636"/>
      <c r="BS143" s="1636"/>
      <c r="BT143" s="1636"/>
      <c r="BU143" s="1636"/>
      <c r="BV143" s="1160"/>
      <c r="BW143" s="1160"/>
      <c r="BX143" s="1160"/>
      <c r="BY143" s="1160"/>
      <c r="BZ143" s="1160"/>
      <c r="CA143" s="1160"/>
      <c r="CB143" s="1160"/>
      <c r="CC143" s="1160"/>
      <c r="CD143" s="1160"/>
      <c r="CE143" s="1160"/>
      <c r="CF143" s="1850"/>
    </row>
    <row customHeight="1" ht="11.25" hidden="1">
      <c r="A144" s="1793"/>
      <c r="B144" s="1636"/>
      <c r="C144" s="1636"/>
      <c r="D144" s="2579"/>
      <c r="E144" s="635"/>
      <c r="F144" s="635">
        <v>0</v>
      </c>
      <c r="G144" s="635"/>
      <c r="H144" s="635"/>
      <c r="I144" s="635"/>
      <c r="J144" s="635"/>
      <c r="K144" s="635"/>
      <c r="L144" s="635"/>
      <c r="M144" s="635"/>
      <c r="N144" s="635"/>
      <c r="O144" s="635"/>
      <c r="P144" s="635"/>
      <c r="Q144" s="635"/>
      <c r="R144" s="635"/>
      <c r="S144" s="636"/>
      <c r="T144" s="718"/>
      <c r="U144" s="2374"/>
      <c r="V144" s="2374"/>
      <c r="W144" s="1636"/>
      <c r="X144" s="1636"/>
      <c r="Y144" s="1636"/>
      <c r="Z144" s="1636"/>
      <c r="AA144" s="1636"/>
      <c r="AB144" s="1160"/>
      <c r="AC144" s="2375"/>
      <c r="AD144" s="629"/>
      <c r="AE144" s="1160"/>
      <c r="AF144" s="1160"/>
      <c r="AG144" s="1636"/>
      <c r="AH144" s="1636"/>
      <c r="AI144" s="1636"/>
      <c r="AJ144" s="1636"/>
      <c r="AK144" s="1636"/>
      <c r="AL144" s="1636"/>
      <c r="AM144" s="1636"/>
      <c r="AN144" s="1636"/>
      <c r="AO144" s="1636"/>
      <c r="AP144" s="1636"/>
      <c r="AQ144" s="1636"/>
      <c r="AR144" s="1636"/>
      <c r="AS144" s="1636"/>
      <c r="AT144" s="1636"/>
      <c r="AU144" s="1636"/>
      <c r="AV144" s="1636"/>
      <c r="AW144" s="1636"/>
      <c r="AX144" s="1636"/>
      <c r="AY144" s="1636"/>
      <c r="AZ144" s="1636"/>
      <c r="BA144" s="1636"/>
      <c r="BB144" s="1636"/>
      <c r="BC144" s="1636"/>
      <c r="BD144" s="1636"/>
      <c r="BE144" s="1636"/>
      <c r="BF144" s="1636"/>
      <c r="BG144" s="1636"/>
      <c r="BH144" s="1636"/>
      <c r="BI144" s="1636"/>
      <c r="BJ144" s="1636"/>
      <c r="BK144" s="1636"/>
      <c r="BL144" s="1636"/>
      <c r="BM144" s="1636"/>
      <c r="BN144" s="1636"/>
      <c r="BO144" s="1636"/>
      <c r="BP144" s="1636"/>
      <c r="BQ144" s="1636"/>
      <c r="BR144" s="1636"/>
      <c r="BS144" s="1636"/>
      <c r="BT144" s="1636"/>
      <c r="BU144" s="1636"/>
      <c r="BV144" s="1636"/>
      <c r="BW144" s="1636"/>
      <c r="BX144" s="1636"/>
      <c r="BY144" s="1636"/>
      <c r="BZ144" s="1636"/>
      <c r="CA144" s="1636"/>
      <c r="CB144" s="1636"/>
      <c r="CC144" s="1636"/>
      <c r="CD144" s="1636"/>
      <c r="CE144" s="1636"/>
      <c r="CF144" s="1850"/>
    </row>
    <row customHeight="1" ht="11.25" hidden="1">
      <c r="A145" s="1806"/>
      <c r="B145" s="1160"/>
      <c r="C145" s="412"/>
      <c r="D145" s="2579"/>
      <c r="E145" s="649" t="s">
        <v>22</v>
      </c>
      <c r="F145" s="1168" t="s">
        <v>22</v>
      </c>
      <c r="G145" s="1168" t="s">
        <v>695</v>
      </c>
      <c r="H145" s="651" t="s">
        <v>22</v>
      </c>
      <c r="I145" s="651"/>
      <c r="J145" s="651"/>
      <c r="K145" s="651"/>
      <c r="L145" s="651"/>
      <c r="M145" s="651"/>
      <c r="N145" s="651"/>
      <c r="O145" s="651"/>
      <c r="P145" s="651"/>
      <c r="Q145" s="651"/>
      <c r="R145" s="652"/>
      <c r="S145" s="653"/>
      <c r="T145" s="718"/>
      <c r="U145" s="2374"/>
      <c r="V145" s="2374"/>
      <c r="W145" s="1160"/>
      <c r="X145" s="1160"/>
      <c r="Y145" s="1160"/>
      <c r="Z145" s="1160"/>
      <c r="AA145" s="1636"/>
      <c r="AB145" s="1160"/>
      <c r="AC145" s="2375"/>
      <c r="AD145" s="629"/>
      <c r="AE145" s="1160"/>
      <c r="AF145" s="1160"/>
      <c r="AG145" s="1636"/>
      <c r="AH145" s="1636"/>
      <c r="AI145" s="1636"/>
      <c r="AJ145" s="1636"/>
      <c r="AK145" s="1636"/>
      <c r="AL145" s="1636"/>
      <c r="AM145" s="1636"/>
      <c r="AN145" s="1636"/>
      <c r="AO145" s="1636"/>
      <c r="AP145" s="1636"/>
      <c r="AQ145" s="1636"/>
      <c r="AR145" s="1636"/>
      <c r="AS145" s="1636"/>
      <c r="AT145" s="1636"/>
      <c r="AU145" s="1636"/>
      <c r="AV145" s="1636"/>
      <c r="AW145" s="1636"/>
      <c r="AX145" s="1636"/>
      <c r="AY145" s="1636"/>
      <c r="AZ145" s="1636"/>
      <c r="BA145" s="1636"/>
      <c r="BB145" s="1636"/>
      <c r="BC145" s="1636"/>
      <c r="BD145" s="1636"/>
      <c r="BE145" s="1636"/>
      <c r="BF145" s="1636"/>
      <c r="BG145" s="1636"/>
      <c r="BH145" s="1636"/>
      <c r="BI145" s="1636"/>
      <c r="BJ145" s="1636"/>
      <c r="BK145" s="1636"/>
      <c r="BL145" s="1636"/>
      <c r="BM145" s="1636"/>
      <c r="BN145" s="1636"/>
      <c r="BO145" s="1636"/>
      <c r="BP145" s="1636"/>
      <c r="BQ145" s="1636"/>
      <c r="BR145" s="1636"/>
      <c r="BS145" s="1636"/>
      <c r="BT145" s="1636"/>
      <c r="BU145" s="1636"/>
      <c r="BV145" s="1160"/>
      <c r="BW145" s="1160"/>
      <c r="BX145" s="1160"/>
      <c r="BY145" s="1160"/>
      <c r="BZ145" s="1160"/>
      <c r="CA145" s="1160"/>
      <c r="CB145" s="1160"/>
      <c r="CC145" s="1160"/>
      <c r="CD145" s="1160"/>
      <c r="CE145" s="1160"/>
      <c r="CF145" s="1850"/>
    </row>
    <row customHeight="1" ht="5.25" hidden="1">
      <c r="A146" s="1793"/>
      <c r="B146" s="1636"/>
      <c r="C146" s="1636"/>
      <c r="D146" s="2579"/>
      <c r="E146" s="1039"/>
      <c r="F146" s="1039"/>
      <c r="G146" s="1039"/>
      <c r="H146" s="1039"/>
      <c r="I146" s="1039"/>
      <c r="J146" s="1039"/>
      <c r="K146" s="1039"/>
      <c r="L146" s="1039"/>
      <c r="M146" s="1039"/>
      <c r="N146" s="1039"/>
      <c r="O146" s="1039"/>
      <c r="P146" s="1039"/>
      <c r="Q146" s="1040"/>
      <c r="R146" s="1041"/>
      <c r="S146" s="1042"/>
      <c r="T146" s="717" t="s">
        <v>692</v>
      </c>
      <c r="U146" s="2374">
        <v>1</v>
      </c>
      <c r="V146" s="2374" t="s">
        <v>655</v>
      </c>
      <c r="W146" s="1636"/>
      <c r="X146" s="1636"/>
      <c r="Y146" s="1636"/>
      <c r="Z146" s="1636"/>
      <c r="AA146" s="1636"/>
      <c r="AB146" s="1636"/>
      <c r="AC146" s="1037"/>
      <c r="AD146" s="1038"/>
      <c r="AE146" s="1636"/>
      <c r="AF146" s="1636"/>
      <c r="AG146" s="1636"/>
      <c r="AH146" s="1636"/>
      <c r="AI146" s="1636"/>
      <c r="AJ146" s="1636"/>
      <c r="AK146" s="1636"/>
      <c r="AL146" s="1636"/>
      <c r="AM146" s="1636"/>
      <c r="AN146" s="1636"/>
      <c r="AO146" s="1636"/>
      <c r="AP146" s="1636"/>
      <c r="AQ146" s="1636"/>
      <c r="AR146" s="1636"/>
      <c r="AS146" s="1636"/>
      <c r="AT146" s="1636"/>
      <c r="AU146" s="1636"/>
      <c r="AV146" s="1636"/>
      <c r="AW146" s="1636"/>
      <c r="AX146" s="1636"/>
      <c r="AY146" s="1636"/>
      <c r="AZ146" s="1636"/>
      <c r="BA146" s="1636"/>
      <c r="BB146" s="1636"/>
      <c r="BC146" s="1636"/>
      <c r="BD146" s="1636"/>
      <c r="BE146" s="1636"/>
      <c r="BF146" s="1636"/>
      <c r="BG146" s="1636"/>
      <c r="BH146" s="1636"/>
      <c r="BI146" s="1636"/>
      <c r="BJ146" s="1636"/>
      <c r="BK146" s="1636"/>
      <c r="BL146" s="1636"/>
      <c r="BM146" s="1636"/>
      <c r="BN146" s="1636"/>
      <c r="BO146" s="1636"/>
      <c r="BP146" s="1636"/>
      <c r="BQ146" s="1636"/>
      <c r="BR146" s="1636"/>
      <c r="BS146" s="1636"/>
      <c r="BT146" s="1636"/>
      <c r="BU146" s="1636"/>
      <c r="BV146" s="1636"/>
      <c r="BW146" s="1636"/>
      <c r="BX146" s="1636"/>
      <c r="BY146" s="1636"/>
      <c r="BZ146" s="1636"/>
      <c r="CA146" s="1636"/>
      <c r="CB146" s="1636"/>
      <c r="CC146" s="1636"/>
      <c r="CD146" s="1636"/>
      <c r="CE146" s="1636"/>
      <c r="CF146" s="1316"/>
    </row>
    <row customHeight="1" ht="5.25" hidden="1">
      <c r="A147" s="1793"/>
      <c r="B147" s="1636"/>
      <c r="C147" s="1636"/>
      <c r="D147" s="2579"/>
      <c r="E147" s="635"/>
      <c r="F147" s="635"/>
      <c r="G147" s="635"/>
      <c r="H147" s="635"/>
      <c r="I147" s="635"/>
      <c r="J147" s="635"/>
      <c r="K147" s="635"/>
      <c r="L147" s="635"/>
      <c r="M147" s="635"/>
      <c r="N147" s="635"/>
      <c r="O147" s="635"/>
      <c r="P147" s="635"/>
      <c r="Q147" s="635"/>
      <c r="R147" s="635"/>
      <c r="S147" s="636"/>
      <c r="T147" s="718"/>
      <c r="U147" s="2374"/>
      <c r="V147" s="2374"/>
      <c r="W147" s="1636"/>
      <c r="X147" s="1636"/>
      <c r="Y147" s="1636"/>
      <c r="Z147" s="1636"/>
      <c r="AA147" s="1636"/>
      <c r="AB147" s="1636"/>
      <c r="AC147" s="1037"/>
      <c r="AD147" s="1038"/>
      <c r="AE147" s="1636"/>
      <c r="AF147" s="1636"/>
      <c r="AG147" s="1636"/>
      <c r="AH147" s="1636"/>
      <c r="AI147" s="1636"/>
      <c r="AJ147" s="1636"/>
      <c r="AK147" s="1636"/>
      <c r="AL147" s="1636"/>
      <c r="AM147" s="1636"/>
      <c r="AN147" s="1636"/>
      <c r="AO147" s="1636"/>
      <c r="AP147" s="1636"/>
      <c r="AQ147" s="1636"/>
      <c r="AR147" s="1636"/>
      <c r="AS147" s="1636"/>
      <c r="AT147" s="1636"/>
      <c r="AU147" s="1636"/>
      <c r="AV147" s="1636"/>
      <c r="AW147" s="1636"/>
      <c r="AX147" s="1636"/>
      <c r="AY147" s="1636"/>
      <c r="AZ147" s="1636"/>
      <c r="BA147" s="1636"/>
      <c r="BB147" s="1636"/>
      <c r="BC147" s="1636"/>
      <c r="BD147" s="1636"/>
      <c r="BE147" s="1636"/>
      <c r="BF147" s="1636"/>
      <c r="BG147" s="1636"/>
      <c r="BH147" s="1636"/>
      <c r="BI147" s="1636"/>
      <c r="BJ147" s="1636"/>
      <c r="BK147" s="1636"/>
      <c r="BL147" s="1636"/>
      <c r="BM147" s="1636"/>
      <c r="BN147" s="1636"/>
      <c r="BO147" s="1636"/>
      <c r="BP147" s="1636"/>
      <c r="BQ147" s="1636"/>
      <c r="BR147" s="1636"/>
      <c r="BS147" s="1636"/>
      <c r="BT147" s="1636"/>
      <c r="BU147" s="1636"/>
      <c r="BV147" s="1636"/>
      <c r="BW147" s="1636"/>
      <c r="BX147" s="1636"/>
      <c r="BY147" s="1636"/>
      <c r="BZ147" s="1636"/>
      <c r="CA147" s="1636"/>
      <c r="CB147" s="1636"/>
      <c r="CC147" s="1636"/>
      <c r="CD147" s="1636"/>
      <c r="CE147" s="1636"/>
      <c r="CF147" s="1316"/>
    </row>
    <row customHeight="1" ht="5.25" hidden="1">
      <c r="A148" s="1793"/>
      <c r="B148" s="1636"/>
      <c r="C148" s="1636"/>
      <c r="D148" s="2580"/>
      <c r="E148" s="1043"/>
      <c r="F148" s="1044"/>
      <c r="G148" s="1044"/>
      <c r="H148" s="1045"/>
      <c r="I148" s="1045"/>
      <c r="J148" s="1045"/>
      <c r="K148" s="1045"/>
      <c r="L148" s="1045"/>
      <c r="M148" s="1045"/>
      <c r="N148" s="1045"/>
      <c r="O148" s="1045"/>
      <c r="P148" s="1045"/>
      <c r="Q148" s="1045"/>
      <c r="R148" s="946"/>
      <c r="S148" s="1046"/>
      <c r="T148" s="718"/>
      <c r="U148" s="2374"/>
      <c r="V148" s="2374"/>
      <c r="W148" s="1636"/>
      <c r="X148" s="1636"/>
      <c r="Y148" s="1636"/>
      <c r="Z148" s="1636"/>
      <c r="AA148" s="1636"/>
      <c r="AB148" s="1636"/>
      <c r="AC148" s="1037"/>
      <c r="AD148" s="1038"/>
      <c r="AE148" s="1636"/>
      <c r="AF148" s="1636"/>
      <c r="AG148" s="1636"/>
      <c r="AH148" s="1636"/>
      <c r="AI148" s="1636"/>
      <c r="AJ148" s="1636"/>
      <c r="AK148" s="1636"/>
      <c r="AL148" s="1636"/>
      <c r="AM148" s="1636"/>
      <c r="AN148" s="1636"/>
      <c r="AO148" s="1636"/>
      <c r="AP148" s="1636"/>
      <c r="AQ148" s="1636"/>
      <c r="AR148" s="1636"/>
      <c r="AS148" s="1636"/>
      <c r="AT148" s="1636"/>
      <c r="AU148" s="1636"/>
      <c r="AV148" s="1636"/>
      <c r="AW148" s="1636"/>
      <c r="AX148" s="1636"/>
      <c r="AY148" s="1636"/>
      <c r="AZ148" s="1636"/>
      <c r="BA148" s="1636"/>
      <c r="BB148" s="1636"/>
      <c r="BC148" s="1636"/>
      <c r="BD148" s="1636"/>
      <c r="BE148" s="1636"/>
      <c r="BF148" s="1636"/>
      <c r="BG148" s="1636"/>
      <c r="BH148" s="1636"/>
      <c r="BI148" s="1636"/>
      <c r="BJ148" s="1636"/>
      <c r="BK148" s="1636"/>
      <c r="BL148" s="1636"/>
      <c r="BM148" s="1636"/>
      <c r="BN148" s="1636"/>
      <c r="BO148" s="1636"/>
      <c r="BP148" s="1636"/>
      <c r="BQ148" s="1636"/>
      <c r="BR148" s="1636"/>
      <c r="BS148" s="1636"/>
      <c r="BT148" s="1636"/>
      <c r="BU148" s="1636"/>
      <c r="BV148" s="1636"/>
      <c r="BW148" s="1636"/>
      <c r="BX148" s="1636"/>
      <c r="BY148" s="1636"/>
      <c r="BZ148" s="1636"/>
      <c r="CA148" s="1636"/>
      <c r="CB148" s="1636"/>
      <c r="CC148" s="1636"/>
      <c r="CD148" s="1636"/>
      <c r="CE148" s="1636"/>
      <c r="CF148" s="1316"/>
    </row>
    <row customHeight="1" ht="15" hidden="1">
      <c r="A149" s="623" t="s">
        <v>200</v>
      </c>
      <c r="B149" s="624"/>
      <c r="C149" s="624" t="s">
        <v>22</v>
      </c>
      <c r="D149" s="2578" t="s">
        <v>709</v>
      </c>
      <c r="E149" s="2377" t="s">
        <v>157</v>
      </c>
      <c r="F149" s="2378"/>
      <c r="G149" s="2379"/>
      <c r="H149" s="2383" t="str">
        <f>IF(A149="","",INDEX(DIFFERENTIATION_UNMERGE_VD,MATCH(A149,DIFFERENTIATION_ID_DIFF,0)))</f>
        <v>Подключение (технологическое присоединение) к системе теплоснабжения</v>
      </c>
      <c r="I149" s="2383"/>
      <c r="J149" s="2383"/>
      <c r="K149" s="2383"/>
      <c r="L149" s="2383"/>
      <c r="M149" s="2383"/>
      <c r="N149" s="2383"/>
      <c r="O149" s="2383"/>
      <c r="P149" s="2383"/>
      <c r="Q149" s="2383"/>
      <c r="R149" s="2383"/>
      <c r="S149" s="719"/>
      <c r="T149" s="716"/>
      <c r="U149" s="625"/>
      <c r="V149" s="625"/>
      <c r="W149" s="626"/>
      <c r="X149" s="626"/>
      <c r="Y149" s="626"/>
      <c r="Z149" s="626"/>
      <c r="AA149" s="627"/>
      <c r="AB149" s="628"/>
      <c r="AC149" s="2375"/>
      <c r="AD149" s="629"/>
      <c r="AE149" s="630" t="s">
        <v>22</v>
      </c>
      <c r="AF149" s="630"/>
      <c r="AG149" s="631" t="s">
        <v>689</v>
      </c>
      <c r="AH149" s="632">
        <v>3</v>
      </c>
      <c r="AI149" s="625"/>
      <c r="AJ149" s="625"/>
      <c r="AK149" s="625"/>
      <c r="AL149" s="625"/>
      <c r="AM149" s="625"/>
      <c r="AN149" s="625"/>
      <c r="AO149" s="625"/>
      <c r="AP149" s="625"/>
      <c r="AQ149" s="625"/>
      <c r="AR149" s="625"/>
      <c r="AS149" s="625"/>
      <c r="AT149" s="625"/>
      <c r="AU149" s="625"/>
      <c r="AV149" s="625"/>
      <c r="AW149" s="625"/>
      <c r="AX149" s="625"/>
      <c r="AY149" s="625"/>
      <c r="AZ149" s="625"/>
      <c r="BA149" s="625"/>
      <c r="BB149" s="625"/>
      <c r="BC149" s="625"/>
      <c r="BD149" s="625"/>
      <c r="BE149" s="625"/>
      <c r="BF149" s="625"/>
      <c r="BG149" s="625"/>
      <c r="BH149" s="625"/>
      <c r="BI149" s="625"/>
      <c r="BJ149" s="625"/>
      <c r="BK149" s="625"/>
      <c r="BL149" s="625"/>
      <c r="BM149" s="625"/>
      <c r="BN149" s="625"/>
      <c r="BO149" s="625"/>
      <c r="BP149" s="625"/>
      <c r="BQ149" s="625"/>
      <c r="BR149" s="625"/>
      <c r="BS149" s="625"/>
      <c r="BT149" s="625"/>
      <c r="BU149" s="625"/>
      <c r="BV149" s="626"/>
      <c r="BW149" s="626"/>
      <c r="BX149" s="626"/>
      <c r="BY149" s="626"/>
      <c r="BZ149" s="626"/>
      <c r="CA149" s="626"/>
      <c r="CB149" s="626"/>
      <c r="CC149" s="626"/>
      <c r="CD149" s="626"/>
      <c r="CE149" s="626"/>
      <c r="CF149" s="1850"/>
    </row>
    <row customHeight="1" ht="15" hidden="1">
      <c r="A150" s="623"/>
      <c r="B150" s="624"/>
      <c r="C150" s="624"/>
      <c r="D150" s="2579"/>
      <c r="E150" s="2377" t="s">
        <v>644</v>
      </c>
      <c r="F150" s="2378"/>
      <c r="G150" s="2379"/>
      <c r="H150" s="2383" t="str">
        <f>IF(A149="","",INDEX(DIFFERENTIATION_UNMERGE_AREA,MATCH(A149,DIFFERENTIATION_ID_DIFF,0)))</f>
        <v>Территория 8</v>
      </c>
      <c r="I150" s="2383"/>
      <c r="J150" s="2383"/>
      <c r="K150" s="2383"/>
      <c r="L150" s="2383"/>
      <c r="M150" s="2383"/>
      <c r="N150" s="2383"/>
      <c r="O150" s="2383"/>
      <c r="P150" s="2383"/>
      <c r="Q150" s="2383"/>
      <c r="R150" s="2383"/>
      <c r="S150" s="719"/>
      <c r="T150" s="716"/>
      <c r="U150" s="625"/>
      <c r="V150" s="625"/>
      <c r="W150" s="626"/>
      <c r="X150" s="626"/>
      <c r="Y150" s="626"/>
      <c r="Z150" s="626"/>
      <c r="AA150" s="627"/>
      <c r="AB150" s="628"/>
      <c r="AC150" s="2375"/>
      <c r="AD150" s="629"/>
      <c r="AE150" s="630"/>
      <c r="AF150" s="630"/>
      <c r="AG150" s="631"/>
      <c r="AH150" s="632"/>
      <c r="AI150" s="625"/>
      <c r="AJ150" s="625"/>
      <c r="AK150" s="625"/>
      <c r="AL150" s="625"/>
      <c r="AM150" s="625"/>
      <c r="AN150" s="625"/>
      <c r="AO150" s="625"/>
      <c r="AP150" s="625"/>
      <c r="AQ150" s="625"/>
      <c r="AR150" s="625"/>
      <c r="AS150" s="625"/>
      <c r="AT150" s="625"/>
      <c r="AU150" s="625"/>
      <c r="AV150" s="625"/>
      <c r="AW150" s="625"/>
      <c r="AX150" s="625"/>
      <c r="AY150" s="625"/>
      <c r="AZ150" s="625"/>
      <c r="BA150" s="625"/>
      <c r="BB150" s="625"/>
      <c r="BC150" s="625"/>
      <c r="BD150" s="625"/>
      <c r="BE150" s="625"/>
      <c r="BF150" s="625"/>
      <c r="BG150" s="625"/>
      <c r="BH150" s="625"/>
      <c r="BI150" s="625"/>
      <c r="BJ150" s="625"/>
      <c r="BK150" s="625"/>
      <c r="BL150" s="625"/>
      <c r="BM150" s="625"/>
      <c r="BN150" s="625"/>
      <c r="BO150" s="625"/>
      <c r="BP150" s="625"/>
      <c r="BQ150" s="625"/>
      <c r="BR150" s="625"/>
      <c r="BS150" s="625"/>
      <c r="BT150" s="625"/>
      <c r="BU150" s="625"/>
      <c r="BV150" s="626"/>
      <c r="BW150" s="626"/>
      <c r="BX150" s="626"/>
      <c r="BY150" s="626"/>
      <c r="BZ150" s="626"/>
      <c r="CA150" s="626"/>
      <c r="CB150" s="626"/>
      <c r="CC150" s="626"/>
      <c r="CD150" s="626"/>
      <c r="CE150" s="626"/>
      <c r="CF150" s="1850"/>
    </row>
    <row customHeight="1" ht="15" hidden="1">
      <c r="A151" s="623"/>
      <c r="B151" s="624"/>
      <c r="C151" s="624"/>
      <c r="D151" s="2579"/>
      <c r="E151" s="2377" t="s">
        <v>645</v>
      </c>
      <c r="F151" s="2378"/>
      <c r="G151" s="2379"/>
      <c r="H151" s="2383" t="str">
        <f>IF(A149="","",INDEX(DIFFERENTIATION_UNMERGE_SYSTEM,MATCH(A149,DIFFERENTIATION_ID_DIFF,0)))</f>
        <v>Центральная котельная, п. Медногорский</v>
      </c>
      <c r="I151" s="2383"/>
      <c r="J151" s="2383"/>
      <c r="K151" s="2383"/>
      <c r="L151" s="2383"/>
      <c r="M151" s="2383"/>
      <c r="N151" s="2383"/>
      <c r="O151" s="2383"/>
      <c r="P151" s="2383"/>
      <c r="Q151" s="2383"/>
      <c r="R151" s="2383"/>
      <c r="S151" s="719"/>
      <c r="T151" s="716"/>
      <c r="U151" s="625"/>
      <c r="V151" s="625"/>
      <c r="W151" s="626"/>
      <c r="X151" s="626"/>
      <c r="Y151" s="626"/>
      <c r="Z151" s="626"/>
      <c r="AA151" s="627"/>
      <c r="AB151" s="628"/>
      <c r="AC151" s="2375"/>
      <c r="AD151" s="629"/>
      <c r="AE151" s="630"/>
      <c r="AF151" s="630"/>
      <c r="AG151" s="631"/>
      <c r="AH151" s="632"/>
      <c r="AI151" s="625"/>
      <c r="AJ151" s="625"/>
      <c r="AK151" s="625"/>
      <c r="AL151" s="625"/>
      <c r="AM151" s="625"/>
      <c r="AN151" s="625"/>
      <c r="AO151" s="625"/>
      <c r="AP151" s="625"/>
      <c r="AQ151" s="625"/>
      <c r="AR151" s="625"/>
      <c r="AS151" s="625"/>
      <c r="AT151" s="625"/>
      <c r="AU151" s="625"/>
      <c r="AV151" s="625"/>
      <c r="AW151" s="625"/>
      <c r="AX151" s="625"/>
      <c r="AY151" s="625"/>
      <c r="AZ151" s="625"/>
      <c r="BA151" s="625"/>
      <c r="BB151" s="625"/>
      <c r="BC151" s="625"/>
      <c r="BD151" s="625"/>
      <c r="BE151" s="625"/>
      <c r="BF151" s="625"/>
      <c r="BG151" s="625"/>
      <c r="BH151" s="625"/>
      <c r="BI151" s="625"/>
      <c r="BJ151" s="625"/>
      <c r="BK151" s="625"/>
      <c r="BL151" s="625"/>
      <c r="BM151" s="625"/>
      <c r="BN151" s="625"/>
      <c r="BO151" s="625"/>
      <c r="BP151" s="625"/>
      <c r="BQ151" s="625"/>
      <c r="BR151" s="625"/>
      <c r="BS151" s="625"/>
      <c r="BT151" s="625"/>
      <c r="BU151" s="625"/>
      <c r="BV151" s="626"/>
      <c r="BW151" s="626"/>
      <c r="BX151" s="626"/>
      <c r="BY151" s="626"/>
      <c r="BZ151" s="626"/>
      <c r="CA151" s="626"/>
      <c r="CB151" s="626"/>
      <c r="CC151" s="626"/>
      <c r="CD151" s="626"/>
      <c r="CE151" s="626"/>
      <c r="CF151" s="1850"/>
    </row>
    <row customHeight="1" ht="24.75" hidden="1">
      <c r="A152" s="1806"/>
      <c r="B152" s="1160"/>
      <c r="C152" s="412"/>
      <c r="D152" s="2579"/>
      <c r="E152" s="2376" t="s">
        <v>690</v>
      </c>
      <c r="F152" s="2376"/>
      <c r="G152" s="2376"/>
      <c r="H152" s="2376"/>
      <c r="I152" s="2376"/>
      <c r="J152" s="2376"/>
      <c r="K152" s="2376"/>
      <c r="L152" s="2376"/>
      <c r="M152" s="2376"/>
      <c r="N152" s="2376"/>
      <c r="O152" s="2376"/>
      <c r="P152" s="2376"/>
      <c r="Q152" s="558">
        <f>SUMIF(T153:T154,"i",Q153:Q154)</f>
        <v>0</v>
      </c>
      <c r="R152" s="1017"/>
      <c r="S152" s="1798" t="s">
        <v>691</v>
      </c>
      <c r="T152" s="717" t="s">
        <v>692</v>
      </c>
      <c r="U152" s="2374">
        <v>1</v>
      </c>
      <c r="V152" s="2374" t="s">
        <v>655</v>
      </c>
      <c r="W152" s="1160"/>
      <c r="X152" s="1160"/>
      <c r="Y152" s="1160"/>
      <c r="Z152" s="1160"/>
      <c r="AA152" s="1636"/>
      <c r="AB152" s="1160"/>
      <c r="AC152" s="2375"/>
      <c r="AD152" s="629"/>
      <c r="AE152" s="1160"/>
      <c r="AF152" s="1160"/>
      <c r="AG152" s="1636"/>
      <c r="AH152" s="1636"/>
      <c r="AI152" s="1636"/>
      <c r="AJ152" s="1636"/>
      <c r="AK152" s="1636"/>
      <c r="AL152" s="1636"/>
      <c r="AM152" s="1636"/>
      <c r="AN152" s="1636"/>
      <c r="AO152" s="1636"/>
      <c r="AP152" s="1636"/>
      <c r="AQ152" s="1636"/>
      <c r="AR152" s="1636"/>
      <c r="AS152" s="1636"/>
      <c r="AT152" s="1636"/>
      <c r="AU152" s="1636"/>
      <c r="AV152" s="1636"/>
      <c r="AW152" s="1636"/>
      <c r="AX152" s="1636"/>
      <c r="AY152" s="1636"/>
      <c r="AZ152" s="1636"/>
      <c r="BA152" s="1636"/>
      <c r="BB152" s="1636"/>
      <c r="BC152" s="1636"/>
      <c r="BD152" s="1636"/>
      <c r="BE152" s="1636"/>
      <c r="BF152" s="1636"/>
      <c r="BG152" s="1636"/>
      <c r="BH152" s="1636"/>
      <c r="BI152" s="1636"/>
      <c r="BJ152" s="1636"/>
      <c r="BK152" s="1636"/>
      <c r="BL152" s="1636"/>
      <c r="BM152" s="1636"/>
      <c r="BN152" s="1636"/>
      <c r="BO152" s="1636"/>
      <c r="BP152" s="1636"/>
      <c r="BQ152" s="1636"/>
      <c r="BR152" s="1636"/>
      <c r="BS152" s="1636"/>
      <c r="BT152" s="1636"/>
      <c r="BU152" s="1636"/>
      <c r="BV152" s="1160"/>
      <c r="BW152" s="1160"/>
      <c r="BX152" s="1160"/>
      <c r="BY152" s="1160"/>
      <c r="BZ152" s="1160"/>
      <c r="CA152" s="1160"/>
      <c r="CB152" s="1160"/>
      <c r="CC152" s="1160"/>
      <c r="CD152" s="1160"/>
      <c r="CE152" s="1160"/>
      <c r="CF152" s="1850"/>
    </row>
    <row customHeight="1" ht="11.25" hidden="1">
      <c r="A153" s="1793"/>
      <c r="B153" s="1636"/>
      <c r="C153" s="1636"/>
      <c r="D153" s="2579"/>
      <c r="E153" s="635"/>
      <c r="F153" s="635">
        <v>0</v>
      </c>
      <c r="G153" s="635"/>
      <c r="H153" s="635"/>
      <c r="I153" s="635"/>
      <c r="J153" s="635"/>
      <c r="K153" s="635"/>
      <c r="L153" s="635"/>
      <c r="M153" s="635"/>
      <c r="N153" s="635"/>
      <c r="O153" s="635"/>
      <c r="P153" s="635"/>
      <c r="Q153" s="635"/>
      <c r="R153" s="635"/>
      <c r="S153" s="636"/>
      <c r="T153" s="718"/>
      <c r="U153" s="2374"/>
      <c r="V153" s="2374"/>
      <c r="W153" s="1636"/>
      <c r="X153" s="1636"/>
      <c r="Y153" s="1636"/>
      <c r="Z153" s="1636"/>
      <c r="AA153" s="1636"/>
      <c r="AB153" s="1160"/>
      <c r="AC153" s="2375"/>
      <c r="AD153" s="629"/>
      <c r="AE153" s="1160"/>
      <c r="AF153" s="1160"/>
      <c r="AG153" s="1636"/>
      <c r="AH153" s="1636"/>
      <c r="AI153" s="1636"/>
      <c r="AJ153" s="1636"/>
      <c r="AK153" s="1636"/>
      <c r="AL153" s="1636"/>
      <c r="AM153" s="1636"/>
      <c r="AN153" s="1636"/>
      <c r="AO153" s="1636"/>
      <c r="AP153" s="1636"/>
      <c r="AQ153" s="1636"/>
      <c r="AR153" s="1636"/>
      <c r="AS153" s="1636"/>
      <c r="AT153" s="1636"/>
      <c r="AU153" s="1636"/>
      <c r="AV153" s="1636"/>
      <c r="AW153" s="1636"/>
      <c r="AX153" s="1636"/>
      <c r="AY153" s="1636"/>
      <c r="AZ153" s="1636"/>
      <c r="BA153" s="1636"/>
      <c r="BB153" s="1636"/>
      <c r="BC153" s="1636"/>
      <c r="BD153" s="1636"/>
      <c r="BE153" s="1636"/>
      <c r="BF153" s="1636"/>
      <c r="BG153" s="1636"/>
      <c r="BH153" s="1636"/>
      <c r="BI153" s="1636"/>
      <c r="BJ153" s="1636"/>
      <c r="BK153" s="1636"/>
      <c r="BL153" s="1636"/>
      <c r="BM153" s="1636"/>
      <c r="BN153" s="1636"/>
      <c r="BO153" s="1636"/>
      <c r="BP153" s="1636"/>
      <c r="BQ153" s="1636"/>
      <c r="BR153" s="1636"/>
      <c r="BS153" s="1636"/>
      <c r="BT153" s="1636"/>
      <c r="BU153" s="1636"/>
      <c r="BV153" s="1636"/>
      <c r="BW153" s="1636"/>
      <c r="BX153" s="1636"/>
      <c r="BY153" s="1636"/>
      <c r="BZ153" s="1636"/>
      <c r="CA153" s="1636"/>
      <c r="CB153" s="1636"/>
      <c r="CC153" s="1636"/>
      <c r="CD153" s="1636"/>
      <c r="CE153" s="1636"/>
      <c r="CF153" s="1850"/>
    </row>
    <row customHeight="1" ht="11.25" hidden="1">
      <c r="A154" s="1806"/>
      <c r="B154" s="1160"/>
      <c r="C154" s="412"/>
      <c r="D154" s="2579"/>
      <c r="E154" s="649" t="s">
        <v>22</v>
      </c>
      <c r="F154" s="1168" t="s">
        <v>22</v>
      </c>
      <c r="G154" s="1168" t="s">
        <v>695</v>
      </c>
      <c r="H154" s="651" t="s">
        <v>22</v>
      </c>
      <c r="I154" s="651"/>
      <c r="J154" s="651"/>
      <c r="K154" s="651"/>
      <c r="L154" s="651"/>
      <c r="M154" s="651"/>
      <c r="N154" s="651"/>
      <c r="O154" s="651"/>
      <c r="P154" s="651"/>
      <c r="Q154" s="651"/>
      <c r="R154" s="652"/>
      <c r="S154" s="653"/>
      <c r="T154" s="718"/>
      <c r="U154" s="2374"/>
      <c r="V154" s="2374"/>
      <c r="W154" s="1160"/>
      <c r="X154" s="1160"/>
      <c r="Y154" s="1160"/>
      <c r="Z154" s="1160"/>
      <c r="AA154" s="1636"/>
      <c r="AB154" s="1160"/>
      <c r="AC154" s="2375"/>
      <c r="AD154" s="629"/>
      <c r="AE154" s="1160"/>
      <c r="AF154" s="1160"/>
      <c r="AG154" s="1636"/>
      <c r="AH154" s="1636"/>
      <c r="AI154" s="1636"/>
      <c r="AJ154" s="1636"/>
      <c r="AK154" s="1636"/>
      <c r="AL154" s="1636"/>
      <c r="AM154" s="1636"/>
      <c r="AN154" s="1636"/>
      <c r="AO154" s="1636"/>
      <c r="AP154" s="1636"/>
      <c r="AQ154" s="1636"/>
      <c r="AR154" s="1636"/>
      <c r="AS154" s="1636"/>
      <c r="AT154" s="1636"/>
      <c r="AU154" s="1636"/>
      <c r="AV154" s="1636"/>
      <c r="AW154" s="1636"/>
      <c r="AX154" s="1636"/>
      <c r="AY154" s="1636"/>
      <c r="AZ154" s="1636"/>
      <c r="BA154" s="1636"/>
      <c r="BB154" s="1636"/>
      <c r="BC154" s="1636"/>
      <c r="BD154" s="1636"/>
      <c r="BE154" s="1636"/>
      <c r="BF154" s="1636"/>
      <c r="BG154" s="1636"/>
      <c r="BH154" s="1636"/>
      <c r="BI154" s="1636"/>
      <c r="BJ154" s="1636"/>
      <c r="BK154" s="1636"/>
      <c r="BL154" s="1636"/>
      <c r="BM154" s="1636"/>
      <c r="BN154" s="1636"/>
      <c r="BO154" s="1636"/>
      <c r="BP154" s="1636"/>
      <c r="BQ154" s="1636"/>
      <c r="BR154" s="1636"/>
      <c r="BS154" s="1636"/>
      <c r="BT154" s="1636"/>
      <c r="BU154" s="1636"/>
      <c r="BV154" s="1160"/>
      <c r="BW154" s="1160"/>
      <c r="BX154" s="1160"/>
      <c r="BY154" s="1160"/>
      <c r="BZ154" s="1160"/>
      <c r="CA154" s="1160"/>
      <c r="CB154" s="1160"/>
      <c r="CC154" s="1160"/>
      <c r="CD154" s="1160"/>
      <c r="CE154" s="1160"/>
      <c r="CF154" s="1850"/>
    </row>
    <row customHeight="1" ht="5.25" hidden="1">
      <c r="A155" s="1793"/>
      <c r="B155" s="1636"/>
      <c r="C155" s="1636"/>
      <c r="D155" s="2579"/>
      <c r="E155" s="1039"/>
      <c r="F155" s="1039"/>
      <c r="G155" s="1039"/>
      <c r="H155" s="1039"/>
      <c r="I155" s="1039"/>
      <c r="J155" s="1039"/>
      <c r="K155" s="1039"/>
      <c r="L155" s="1039"/>
      <c r="M155" s="1039"/>
      <c r="N155" s="1039"/>
      <c r="O155" s="1039"/>
      <c r="P155" s="1039"/>
      <c r="Q155" s="1040"/>
      <c r="R155" s="1041"/>
      <c r="S155" s="1042"/>
      <c r="T155" s="717" t="s">
        <v>692</v>
      </c>
      <c r="U155" s="2374">
        <v>1</v>
      </c>
      <c r="V155" s="2374" t="s">
        <v>655</v>
      </c>
      <c r="W155" s="1636"/>
      <c r="X155" s="1636"/>
      <c r="Y155" s="1636"/>
      <c r="Z155" s="1636"/>
      <c r="AA155" s="1636"/>
      <c r="AB155" s="1636"/>
      <c r="AC155" s="1037"/>
      <c r="AD155" s="1038"/>
      <c r="AE155" s="1636"/>
      <c r="AF155" s="1636"/>
      <c r="AG155" s="1636"/>
      <c r="AH155" s="1636"/>
      <c r="AI155" s="1636"/>
      <c r="AJ155" s="1636"/>
      <c r="AK155" s="1636"/>
      <c r="AL155" s="1636"/>
      <c r="AM155" s="1636"/>
      <c r="AN155" s="1636"/>
      <c r="AO155" s="1636"/>
      <c r="AP155" s="1636"/>
      <c r="AQ155" s="1636"/>
      <c r="AR155" s="1636"/>
      <c r="AS155" s="1636"/>
      <c r="AT155" s="1636"/>
      <c r="AU155" s="1636"/>
      <c r="AV155" s="1636"/>
      <c r="AW155" s="1636"/>
      <c r="AX155" s="1636"/>
      <c r="AY155" s="1636"/>
      <c r="AZ155" s="1636"/>
      <c r="BA155" s="1636"/>
      <c r="BB155" s="1636"/>
      <c r="BC155" s="1636"/>
      <c r="BD155" s="1636"/>
      <c r="BE155" s="1636"/>
      <c r="BF155" s="1636"/>
      <c r="BG155" s="1636"/>
      <c r="BH155" s="1636"/>
      <c r="BI155" s="1636"/>
      <c r="BJ155" s="1636"/>
      <c r="BK155" s="1636"/>
      <c r="BL155" s="1636"/>
      <c r="BM155" s="1636"/>
      <c r="BN155" s="1636"/>
      <c r="BO155" s="1636"/>
      <c r="BP155" s="1636"/>
      <c r="BQ155" s="1636"/>
      <c r="BR155" s="1636"/>
      <c r="BS155" s="1636"/>
      <c r="BT155" s="1636"/>
      <c r="BU155" s="1636"/>
      <c r="BV155" s="1636"/>
      <c r="BW155" s="1636"/>
      <c r="BX155" s="1636"/>
      <c r="BY155" s="1636"/>
      <c r="BZ155" s="1636"/>
      <c r="CA155" s="1636"/>
      <c r="CB155" s="1636"/>
      <c r="CC155" s="1636"/>
      <c r="CD155" s="1636"/>
      <c r="CE155" s="1636"/>
      <c r="CF155" s="1316"/>
    </row>
    <row customHeight="1" ht="5.25" hidden="1">
      <c r="A156" s="1793"/>
      <c r="B156" s="1636"/>
      <c r="C156" s="1636"/>
      <c r="D156" s="2579"/>
      <c r="E156" s="635"/>
      <c r="F156" s="635"/>
      <c r="G156" s="635"/>
      <c r="H156" s="635"/>
      <c r="I156" s="635"/>
      <c r="J156" s="635"/>
      <c r="K156" s="635"/>
      <c r="L156" s="635"/>
      <c r="M156" s="635"/>
      <c r="N156" s="635"/>
      <c r="O156" s="635"/>
      <c r="P156" s="635"/>
      <c r="Q156" s="635"/>
      <c r="R156" s="635"/>
      <c r="S156" s="636"/>
      <c r="T156" s="718"/>
      <c r="U156" s="2374"/>
      <c r="V156" s="2374"/>
      <c r="W156" s="1636"/>
      <c r="X156" s="1636"/>
      <c r="Y156" s="1636"/>
      <c r="Z156" s="1636"/>
      <c r="AA156" s="1636"/>
      <c r="AB156" s="1636"/>
      <c r="AC156" s="1037"/>
      <c r="AD156" s="1038"/>
      <c r="AE156" s="1636"/>
      <c r="AF156" s="1636"/>
      <c r="AG156" s="1636"/>
      <c r="AH156" s="1636"/>
      <c r="AI156" s="1636"/>
      <c r="AJ156" s="1636"/>
      <c r="AK156" s="1636"/>
      <c r="AL156" s="1636"/>
      <c r="AM156" s="1636"/>
      <c r="AN156" s="1636"/>
      <c r="AO156" s="1636"/>
      <c r="AP156" s="1636"/>
      <c r="AQ156" s="1636"/>
      <c r="AR156" s="1636"/>
      <c r="AS156" s="1636"/>
      <c r="AT156" s="1636"/>
      <c r="AU156" s="1636"/>
      <c r="AV156" s="1636"/>
      <c r="AW156" s="1636"/>
      <c r="AX156" s="1636"/>
      <c r="AY156" s="1636"/>
      <c r="AZ156" s="1636"/>
      <c r="BA156" s="1636"/>
      <c r="BB156" s="1636"/>
      <c r="BC156" s="1636"/>
      <c r="BD156" s="1636"/>
      <c r="BE156" s="1636"/>
      <c r="BF156" s="1636"/>
      <c r="BG156" s="1636"/>
      <c r="BH156" s="1636"/>
      <c r="BI156" s="1636"/>
      <c r="BJ156" s="1636"/>
      <c r="BK156" s="1636"/>
      <c r="BL156" s="1636"/>
      <c r="BM156" s="1636"/>
      <c r="BN156" s="1636"/>
      <c r="BO156" s="1636"/>
      <c r="BP156" s="1636"/>
      <c r="BQ156" s="1636"/>
      <c r="BR156" s="1636"/>
      <c r="BS156" s="1636"/>
      <c r="BT156" s="1636"/>
      <c r="BU156" s="1636"/>
      <c r="BV156" s="1636"/>
      <c r="BW156" s="1636"/>
      <c r="BX156" s="1636"/>
      <c r="BY156" s="1636"/>
      <c r="BZ156" s="1636"/>
      <c r="CA156" s="1636"/>
      <c r="CB156" s="1636"/>
      <c r="CC156" s="1636"/>
      <c r="CD156" s="1636"/>
      <c r="CE156" s="1636"/>
      <c r="CF156" s="1316"/>
    </row>
    <row customHeight="1" ht="5.25" hidden="1">
      <c r="A157" s="1793"/>
      <c r="B157" s="1636"/>
      <c r="C157" s="1636"/>
      <c r="D157" s="2580"/>
      <c r="E157" s="1043"/>
      <c r="F157" s="1044"/>
      <c r="G157" s="1044"/>
      <c r="H157" s="1045"/>
      <c r="I157" s="1045"/>
      <c r="J157" s="1045"/>
      <c r="K157" s="1045"/>
      <c r="L157" s="1045"/>
      <c r="M157" s="1045"/>
      <c r="N157" s="1045"/>
      <c r="O157" s="1045"/>
      <c r="P157" s="1045"/>
      <c r="Q157" s="1045"/>
      <c r="R157" s="946"/>
      <c r="S157" s="1046"/>
      <c r="T157" s="718"/>
      <c r="U157" s="2374"/>
      <c r="V157" s="2374"/>
      <c r="W157" s="1636"/>
      <c r="X157" s="1636"/>
      <c r="Y157" s="1636"/>
      <c r="Z157" s="1636"/>
      <c r="AA157" s="1636"/>
      <c r="AB157" s="1636"/>
      <c r="AC157" s="1037"/>
      <c r="AD157" s="1038"/>
      <c r="AE157" s="1636"/>
      <c r="AF157" s="1636"/>
      <c r="AG157" s="1636"/>
      <c r="AH157" s="1636"/>
      <c r="AI157" s="1636"/>
      <c r="AJ157" s="1636"/>
      <c r="AK157" s="1636"/>
      <c r="AL157" s="1636"/>
      <c r="AM157" s="1636"/>
      <c r="AN157" s="1636"/>
      <c r="AO157" s="1636"/>
      <c r="AP157" s="1636"/>
      <c r="AQ157" s="1636"/>
      <c r="AR157" s="1636"/>
      <c r="AS157" s="1636"/>
      <c r="AT157" s="1636"/>
      <c r="AU157" s="1636"/>
      <c r="AV157" s="1636"/>
      <c r="AW157" s="1636"/>
      <c r="AX157" s="1636"/>
      <c r="AY157" s="1636"/>
      <c r="AZ157" s="1636"/>
      <c r="BA157" s="1636"/>
      <c r="BB157" s="1636"/>
      <c r="BC157" s="1636"/>
      <c r="BD157" s="1636"/>
      <c r="BE157" s="1636"/>
      <c r="BF157" s="1636"/>
      <c r="BG157" s="1636"/>
      <c r="BH157" s="1636"/>
      <c r="BI157" s="1636"/>
      <c r="BJ157" s="1636"/>
      <c r="BK157" s="1636"/>
      <c r="BL157" s="1636"/>
      <c r="BM157" s="1636"/>
      <c r="BN157" s="1636"/>
      <c r="BO157" s="1636"/>
      <c r="BP157" s="1636"/>
      <c r="BQ157" s="1636"/>
      <c r="BR157" s="1636"/>
      <c r="BS157" s="1636"/>
      <c r="BT157" s="1636"/>
      <c r="BU157" s="1636"/>
      <c r="BV157" s="1636"/>
      <c r="BW157" s="1636"/>
      <c r="BX157" s="1636"/>
      <c r="BY157" s="1636"/>
      <c r="BZ157" s="1636"/>
      <c r="CA157" s="1636"/>
      <c r="CB157" s="1636"/>
      <c r="CC157" s="1636"/>
      <c r="CD157" s="1636"/>
      <c r="CE157" s="1636"/>
      <c r="CF157" s="1316"/>
    </row>
    <row customHeight="1" ht="15" hidden="1">
      <c r="A158" s="623" t="s">
        <v>202</v>
      </c>
      <c r="B158" s="624"/>
      <c r="C158" s="624" t="s">
        <v>22</v>
      </c>
      <c r="D158" s="2578" t="s">
        <v>710</v>
      </c>
      <c r="E158" s="2377" t="s">
        <v>157</v>
      </c>
      <c r="F158" s="2378"/>
      <c r="G158" s="2379"/>
      <c r="H158" s="2383" t="str">
        <f>IF(A158="","",INDEX(DIFFERENTIATION_UNMERGE_VD,MATCH(A158,DIFFERENTIATION_ID_DIFF,0)))</f>
        <v>Подключение (технологическое присоединение) к системе теплоснабжения</v>
      </c>
      <c r="I158" s="2383"/>
      <c r="J158" s="2383"/>
      <c r="K158" s="2383"/>
      <c r="L158" s="2383"/>
      <c r="M158" s="2383"/>
      <c r="N158" s="2383"/>
      <c r="O158" s="2383"/>
      <c r="P158" s="2383"/>
      <c r="Q158" s="2383"/>
      <c r="R158" s="2383"/>
      <c r="S158" s="719"/>
      <c r="T158" s="716"/>
      <c r="U158" s="625"/>
      <c r="V158" s="625"/>
      <c r="W158" s="626"/>
      <c r="X158" s="626"/>
      <c r="Y158" s="626"/>
      <c r="Z158" s="626"/>
      <c r="AA158" s="627"/>
      <c r="AB158" s="628"/>
      <c r="AC158" s="2375"/>
      <c r="AD158" s="629"/>
      <c r="AE158" s="630" t="s">
        <v>22</v>
      </c>
      <c r="AF158" s="630"/>
      <c r="AG158" s="631" t="s">
        <v>689</v>
      </c>
      <c r="AH158" s="632">
        <v>3</v>
      </c>
      <c r="AI158" s="625"/>
      <c r="AJ158" s="625"/>
      <c r="AK158" s="625"/>
      <c r="AL158" s="625"/>
      <c r="AM158" s="625"/>
      <c r="AN158" s="625"/>
      <c r="AO158" s="625"/>
      <c r="AP158" s="625"/>
      <c r="AQ158" s="625"/>
      <c r="AR158" s="625"/>
      <c r="AS158" s="625"/>
      <c r="AT158" s="625"/>
      <c r="AU158" s="625"/>
      <c r="AV158" s="625"/>
      <c r="AW158" s="625"/>
      <c r="AX158" s="625"/>
      <c r="AY158" s="625"/>
      <c r="AZ158" s="625"/>
      <c r="BA158" s="625"/>
      <c r="BB158" s="625"/>
      <c r="BC158" s="625"/>
      <c r="BD158" s="625"/>
      <c r="BE158" s="625"/>
      <c r="BF158" s="625"/>
      <c r="BG158" s="625"/>
      <c r="BH158" s="625"/>
      <c r="BI158" s="625"/>
      <c r="BJ158" s="625"/>
      <c r="BK158" s="625"/>
      <c r="BL158" s="625"/>
      <c r="BM158" s="625"/>
      <c r="BN158" s="625"/>
      <c r="BO158" s="625"/>
      <c r="BP158" s="625"/>
      <c r="BQ158" s="625"/>
      <c r="BR158" s="625"/>
      <c r="BS158" s="625"/>
      <c r="BT158" s="625"/>
      <c r="BU158" s="625"/>
      <c r="BV158" s="626"/>
      <c r="BW158" s="626"/>
      <c r="BX158" s="626"/>
      <c r="BY158" s="626"/>
      <c r="BZ158" s="626"/>
      <c r="CA158" s="626"/>
      <c r="CB158" s="626"/>
      <c r="CC158" s="626"/>
      <c r="CD158" s="626"/>
      <c r="CE158" s="626"/>
      <c r="CF158" s="1850"/>
    </row>
    <row customHeight="1" ht="15" hidden="1">
      <c r="A159" s="623"/>
      <c r="B159" s="624"/>
      <c r="C159" s="624"/>
      <c r="D159" s="2579"/>
      <c r="E159" s="2377" t="s">
        <v>644</v>
      </c>
      <c r="F159" s="2378"/>
      <c r="G159" s="2379"/>
      <c r="H159" s="2383" t="str">
        <f>IF(A158="","",INDEX(DIFFERENTIATION_UNMERGE_AREA,MATCH(A158,DIFFERENTIATION_ID_DIFF,0)))</f>
        <v>Территория 9</v>
      </c>
      <c r="I159" s="2383"/>
      <c r="J159" s="2383"/>
      <c r="K159" s="2383"/>
      <c r="L159" s="2383"/>
      <c r="M159" s="2383"/>
      <c r="N159" s="2383"/>
      <c r="O159" s="2383"/>
      <c r="P159" s="2383"/>
      <c r="Q159" s="2383"/>
      <c r="R159" s="2383"/>
      <c r="S159" s="719"/>
      <c r="T159" s="716"/>
      <c r="U159" s="625"/>
      <c r="V159" s="625"/>
      <c r="W159" s="626"/>
      <c r="X159" s="626"/>
      <c r="Y159" s="626"/>
      <c r="Z159" s="626"/>
      <c r="AA159" s="627"/>
      <c r="AB159" s="628"/>
      <c r="AC159" s="2375"/>
      <c r="AD159" s="629"/>
      <c r="AE159" s="630"/>
      <c r="AF159" s="630"/>
      <c r="AG159" s="631"/>
      <c r="AH159" s="632"/>
      <c r="AI159" s="625"/>
      <c r="AJ159" s="625"/>
      <c r="AK159" s="625"/>
      <c r="AL159" s="625"/>
      <c r="AM159" s="625"/>
      <c r="AN159" s="625"/>
      <c r="AO159" s="625"/>
      <c r="AP159" s="625"/>
      <c r="AQ159" s="625"/>
      <c r="AR159" s="625"/>
      <c r="AS159" s="625"/>
      <c r="AT159" s="625"/>
      <c r="AU159" s="625"/>
      <c r="AV159" s="625"/>
      <c r="AW159" s="625"/>
      <c r="AX159" s="625"/>
      <c r="AY159" s="625"/>
      <c r="AZ159" s="625"/>
      <c r="BA159" s="625"/>
      <c r="BB159" s="625"/>
      <c r="BC159" s="625"/>
      <c r="BD159" s="625"/>
      <c r="BE159" s="625"/>
      <c r="BF159" s="625"/>
      <c r="BG159" s="625"/>
      <c r="BH159" s="625"/>
      <c r="BI159" s="625"/>
      <c r="BJ159" s="625"/>
      <c r="BK159" s="625"/>
      <c r="BL159" s="625"/>
      <c r="BM159" s="625"/>
      <c r="BN159" s="625"/>
      <c r="BO159" s="625"/>
      <c r="BP159" s="625"/>
      <c r="BQ159" s="625"/>
      <c r="BR159" s="625"/>
      <c r="BS159" s="625"/>
      <c r="BT159" s="625"/>
      <c r="BU159" s="625"/>
      <c r="BV159" s="626"/>
      <c r="BW159" s="626"/>
      <c r="BX159" s="626"/>
      <c r="BY159" s="626"/>
      <c r="BZ159" s="626"/>
      <c r="CA159" s="626"/>
      <c r="CB159" s="626"/>
      <c r="CC159" s="626"/>
      <c r="CD159" s="626"/>
      <c r="CE159" s="626"/>
      <c r="CF159" s="1850"/>
    </row>
    <row customHeight="1" ht="15" hidden="1">
      <c r="A160" s="623"/>
      <c r="B160" s="624"/>
      <c r="C160" s="624"/>
      <c r="D160" s="2579"/>
      <c r="E160" s="2377" t="s">
        <v>645</v>
      </c>
      <c r="F160" s="2378"/>
      <c r="G160" s="2379"/>
      <c r="H160" s="2383" t="str">
        <f>IF(A158="","",INDEX(DIFFERENTIATION_UNMERGE_SYSTEM,MATCH(A158,DIFFERENTIATION_ID_DIFF,0)))</f>
        <v>Центральная котельная, а. Хабез</v>
      </c>
      <c r="I160" s="2383"/>
      <c r="J160" s="2383"/>
      <c r="K160" s="2383"/>
      <c r="L160" s="2383"/>
      <c r="M160" s="2383"/>
      <c r="N160" s="2383"/>
      <c r="O160" s="2383"/>
      <c r="P160" s="2383"/>
      <c r="Q160" s="2383"/>
      <c r="R160" s="2383"/>
      <c r="S160" s="719"/>
      <c r="T160" s="716"/>
      <c r="U160" s="625"/>
      <c r="V160" s="625"/>
      <c r="W160" s="626"/>
      <c r="X160" s="626"/>
      <c r="Y160" s="626"/>
      <c r="Z160" s="626"/>
      <c r="AA160" s="627"/>
      <c r="AB160" s="628"/>
      <c r="AC160" s="2375"/>
      <c r="AD160" s="629"/>
      <c r="AE160" s="630"/>
      <c r="AF160" s="630"/>
      <c r="AG160" s="631"/>
      <c r="AH160" s="632"/>
      <c r="AI160" s="625"/>
      <c r="AJ160" s="625"/>
      <c r="AK160" s="625"/>
      <c r="AL160" s="625"/>
      <c r="AM160" s="625"/>
      <c r="AN160" s="625"/>
      <c r="AO160" s="625"/>
      <c r="AP160" s="625"/>
      <c r="AQ160" s="625"/>
      <c r="AR160" s="625"/>
      <c r="AS160" s="625"/>
      <c r="AT160" s="625"/>
      <c r="AU160" s="625"/>
      <c r="AV160" s="625"/>
      <c r="AW160" s="625"/>
      <c r="AX160" s="625"/>
      <c r="AY160" s="625"/>
      <c r="AZ160" s="625"/>
      <c r="BA160" s="625"/>
      <c r="BB160" s="625"/>
      <c r="BC160" s="625"/>
      <c r="BD160" s="625"/>
      <c r="BE160" s="625"/>
      <c r="BF160" s="625"/>
      <c r="BG160" s="625"/>
      <c r="BH160" s="625"/>
      <c r="BI160" s="625"/>
      <c r="BJ160" s="625"/>
      <c r="BK160" s="625"/>
      <c r="BL160" s="625"/>
      <c r="BM160" s="625"/>
      <c r="BN160" s="625"/>
      <c r="BO160" s="625"/>
      <c r="BP160" s="625"/>
      <c r="BQ160" s="625"/>
      <c r="BR160" s="625"/>
      <c r="BS160" s="625"/>
      <c r="BT160" s="625"/>
      <c r="BU160" s="625"/>
      <c r="BV160" s="626"/>
      <c r="BW160" s="626"/>
      <c r="BX160" s="626"/>
      <c r="BY160" s="626"/>
      <c r="BZ160" s="626"/>
      <c r="CA160" s="626"/>
      <c r="CB160" s="626"/>
      <c r="CC160" s="626"/>
      <c r="CD160" s="626"/>
      <c r="CE160" s="626"/>
      <c r="CF160" s="1850"/>
    </row>
    <row customHeight="1" ht="24.75" hidden="1">
      <c r="A161" s="1806"/>
      <c r="B161" s="1160"/>
      <c r="C161" s="412"/>
      <c r="D161" s="2579"/>
      <c r="E161" s="2376" t="s">
        <v>690</v>
      </c>
      <c r="F161" s="2376"/>
      <c r="G161" s="2376"/>
      <c r="H161" s="2376"/>
      <c r="I161" s="2376"/>
      <c r="J161" s="2376"/>
      <c r="K161" s="2376"/>
      <c r="L161" s="2376"/>
      <c r="M161" s="2376"/>
      <c r="N161" s="2376"/>
      <c r="O161" s="2376"/>
      <c r="P161" s="2376"/>
      <c r="Q161" s="558">
        <f>SUMIF(T162:T163,"i",Q162:Q163)</f>
        <v>0</v>
      </c>
      <c r="R161" s="1017"/>
      <c r="S161" s="1798" t="s">
        <v>691</v>
      </c>
      <c r="T161" s="717" t="s">
        <v>692</v>
      </c>
      <c r="U161" s="2374">
        <v>1</v>
      </c>
      <c r="V161" s="2374" t="s">
        <v>655</v>
      </c>
      <c r="W161" s="1160"/>
      <c r="X161" s="1160"/>
      <c r="Y161" s="1160"/>
      <c r="Z161" s="1160"/>
      <c r="AA161" s="1636"/>
      <c r="AB161" s="1160"/>
      <c r="AC161" s="2375"/>
      <c r="AD161" s="629"/>
      <c r="AE161" s="1160"/>
      <c r="AF161" s="1160"/>
      <c r="AG161" s="1636"/>
      <c r="AH161" s="1636"/>
      <c r="AI161" s="1636"/>
      <c r="AJ161" s="1636"/>
      <c r="AK161" s="1636"/>
      <c r="AL161" s="1636"/>
      <c r="AM161" s="1636"/>
      <c r="AN161" s="1636"/>
      <c r="AO161" s="1636"/>
      <c r="AP161" s="1636"/>
      <c r="AQ161" s="1636"/>
      <c r="AR161" s="1636"/>
      <c r="AS161" s="1636"/>
      <c r="AT161" s="1636"/>
      <c r="AU161" s="1636"/>
      <c r="AV161" s="1636"/>
      <c r="AW161" s="1636"/>
      <c r="AX161" s="1636"/>
      <c r="AY161" s="1636"/>
      <c r="AZ161" s="1636"/>
      <c r="BA161" s="1636"/>
      <c r="BB161" s="1636"/>
      <c r="BC161" s="1636"/>
      <c r="BD161" s="1636"/>
      <c r="BE161" s="1636"/>
      <c r="BF161" s="1636"/>
      <c r="BG161" s="1636"/>
      <c r="BH161" s="1636"/>
      <c r="BI161" s="1636"/>
      <c r="BJ161" s="1636"/>
      <c r="BK161" s="1636"/>
      <c r="BL161" s="1636"/>
      <c r="BM161" s="1636"/>
      <c r="BN161" s="1636"/>
      <c r="BO161" s="1636"/>
      <c r="BP161" s="1636"/>
      <c r="BQ161" s="1636"/>
      <c r="BR161" s="1636"/>
      <c r="BS161" s="1636"/>
      <c r="BT161" s="1636"/>
      <c r="BU161" s="1636"/>
      <c r="BV161" s="1160"/>
      <c r="BW161" s="1160"/>
      <c r="BX161" s="1160"/>
      <c r="BY161" s="1160"/>
      <c r="BZ161" s="1160"/>
      <c r="CA161" s="1160"/>
      <c r="CB161" s="1160"/>
      <c r="CC161" s="1160"/>
      <c r="CD161" s="1160"/>
      <c r="CE161" s="1160"/>
      <c r="CF161" s="1850"/>
    </row>
    <row customHeight="1" ht="11.25" hidden="1">
      <c r="A162" s="1793"/>
      <c r="B162" s="1636"/>
      <c r="C162" s="1636"/>
      <c r="D162" s="2579"/>
      <c r="E162" s="635"/>
      <c r="F162" s="635">
        <v>0</v>
      </c>
      <c r="G162" s="635"/>
      <c r="H162" s="635"/>
      <c r="I162" s="635"/>
      <c r="J162" s="635"/>
      <c r="K162" s="635"/>
      <c r="L162" s="635"/>
      <c r="M162" s="635"/>
      <c r="N162" s="635"/>
      <c r="O162" s="635"/>
      <c r="P162" s="635"/>
      <c r="Q162" s="635"/>
      <c r="R162" s="635"/>
      <c r="S162" s="636"/>
      <c r="T162" s="718"/>
      <c r="U162" s="2374"/>
      <c r="V162" s="2374"/>
      <c r="W162" s="1636"/>
      <c r="X162" s="1636"/>
      <c r="Y162" s="1636"/>
      <c r="Z162" s="1636"/>
      <c r="AA162" s="1636"/>
      <c r="AB162" s="1160"/>
      <c r="AC162" s="2375"/>
      <c r="AD162" s="629"/>
      <c r="AE162" s="1160"/>
      <c r="AF162" s="1160"/>
      <c r="AG162" s="1636"/>
      <c r="AH162" s="1636"/>
      <c r="AI162" s="1636"/>
      <c r="AJ162" s="1636"/>
      <c r="AK162" s="1636"/>
      <c r="AL162" s="1636"/>
      <c r="AM162" s="1636"/>
      <c r="AN162" s="1636"/>
      <c r="AO162" s="1636"/>
      <c r="AP162" s="1636"/>
      <c r="AQ162" s="1636"/>
      <c r="AR162" s="1636"/>
      <c r="AS162" s="1636"/>
      <c r="AT162" s="1636"/>
      <c r="AU162" s="1636"/>
      <c r="AV162" s="1636"/>
      <c r="AW162" s="1636"/>
      <c r="AX162" s="1636"/>
      <c r="AY162" s="1636"/>
      <c r="AZ162" s="1636"/>
      <c r="BA162" s="1636"/>
      <c r="BB162" s="1636"/>
      <c r="BC162" s="1636"/>
      <c r="BD162" s="1636"/>
      <c r="BE162" s="1636"/>
      <c r="BF162" s="1636"/>
      <c r="BG162" s="1636"/>
      <c r="BH162" s="1636"/>
      <c r="BI162" s="1636"/>
      <c r="BJ162" s="1636"/>
      <c r="BK162" s="1636"/>
      <c r="BL162" s="1636"/>
      <c r="BM162" s="1636"/>
      <c r="BN162" s="1636"/>
      <c r="BO162" s="1636"/>
      <c r="BP162" s="1636"/>
      <c r="BQ162" s="1636"/>
      <c r="BR162" s="1636"/>
      <c r="BS162" s="1636"/>
      <c r="BT162" s="1636"/>
      <c r="BU162" s="1636"/>
      <c r="BV162" s="1636"/>
      <c r="BW162" s="1636"/>
      <c r="BX162" s="1636"/>
      <c r="BY162" s="1636"/>
      <c r="BZ162" s="1636"/>
      <c r="CA162" s="1636"/>
      <c r="CB162" s="1636"/>
      <c r="CC162" s="1636"/>
      <c r="CD162" s="1636"/>
      <c r="CE162" s="1636"/>
      <c r="CF162" s="1850"/>
    </row>
    <row customHeight="1" ht="11.25" hidden="1">
      <c r="A163" s="1806"/>
      <c r="B163" s="1160"/>
      <c r="C163" s="412"/>
      <c r="D163" s="2579"/>
      <c r="E163" s="649" t="s">
        <v>22</v>
      </c>
      <c r="F163" s="1168" t="s">
        <v>22</v>
      </c>
      <c r="G163" s="1168" t="s">
        <v>695</v>
      </c>
      <c r="H163" s="651" t="s">
        <v>22</v>
      </c>
      <c r="I163" s="651"/>
      <c r="J163" s="651"/>
      <c r="K163" s="651"/>
      <c r="L163" s="651"/>
      <c r="M163" s="651"/>
      <c r="N163" s="651"/>
      <c r="O163" s="651"/>
      <c r="P163" s="651"/>
      <c r="Q163" s="651"/>
      <c r="R163" s="652"/>
      <c r="S163" s="653"/>
      <c r="T163" s="718"/>
      <c r="U163" s="2374"/>
      <c r="V163" s="2374"/>
      <c r="W163" s="1160"/>
      <c r="X163" s="1160"/>
      <c r="Y163" s="1160"/>
      <c r="Z163" s="1160"/>
      <c r="AA163" s="1636"/>
      <c r="AB163" s="1160"/>
      <c r="AC163" s="2375"/>
      <c r="AD163" s="629"/>
      <c r="AE163" s="1160"/>
      <c r="AF163" s="1160"/>
      <c r="AG163" s="1636"/>
      <c r="AH163" s="1636"/>
      <c r="AI163" s="1636"/>
      <c r="AJ163" s="1636"/>
      <c r="AK163" s="1636"/>
      <c r="AL163" s="1636"/>
      <c r="AM163" s="1636"/>
      <c r="AN163" s="1636"/>
      <c r="AO163" s="1636"/>
      <c r="AP163" s="1636"/>
      <c r="AQ163" s="1636"/>
      <c r="AR163" s="1636"/>
      <c r="AS163" s="1636"/>
      <c r="AT163" s="1636"/>
      <c r="AU163" s="1636"/>
      <c r="AV163" s="1636"/>
      <c r="AW163" s="1636"/>
      <c r="AX163" s="1636"/>
      <c r="AY163" s="1636"/>
      <c r="AZ163" s="1636"/>
      <c r="BA163" s="1636"/>
      <c r="BB163" s="1636"/>
      <c r="BC163" s="1636"/>
      <c r="BD163" s="1636"/>
      <c r="BE163" s="1636"/>
      <c r="BF163" s="1636"/>
      <c r="BG163" s="1636"/>
      <c r="BH163" s="1636"/>
      <c r="BI163" s="1636"/>
      <c r="BJ163" s="1636"/>
      <c r="BK163" s="1636"/>
      <c r="BL163" s="1636"/>
      <c r="BM163" s="1636"/>
      <c r="BN163" s="1636"/>
      <c r="BO163" s="1636"/>
      <c r="BP163" s="1636"/>
      <c r="BQ163" s="1636"/>
      <c r="BR163" s="1636"/>
      <c r="BS163" s="1636"/>
      <c r="BT163" s="1636"/>
      <c r="BU163" s="1636"/>
      <c r="BV163" s="1160"/>
      <c r="BW163" s="1160"/>
      <c r="BX163" s="1160"/>
      <c r="BY163" s="1160"/>
      <c r="BZ163" s="1160"/>
      <c r="CA163" s="1160"/>
      <c r="CB163" s="1160"/>
      <c r="CC163" s="1160"/>
      <c r="CD163" s="1160"/>
      <c r="CE163" s="1160"/>
      <c r="CF163" s="1850"/>
    </row>
    <row customHeight="1" ht="5.25" hidden="1">
      <c r="A164" s="1793"/>
      <c r="B164" s="1636"/>
      <c r="C164" s="1636"/>
      <c r="D164" s="2579"/>
      <c r="E164" s="1039"/>
      <c r="F164" s="1039"/>
      <c r="G164" s="1039"/>
      <c r="H164" s="1039"/>
      <c r="I164" s="1039"/>
      <c r="J164" s="1039"/>
      <c r="K164" s="1039"/>
      <c r="L164" s="1039"/>
      <c r="M164" s="1039"/>
      <c r="N164" s="1039"/>
      <c r="O164" s="1039"/>
      <c r="P164" s="1039"/>
      <c r="Q164" s="1040"/>
      <c r="R164" s="1041"/>
      <c r="S164" s="1042"/>
      <c r="T164" s="717" t="s">
        <v>692</v>
      </c>
      <c r="U164" s="2374">
        <v>1</v>
      </c>
      <c r="V164" s="2374" t="s">
        <v>655</v>
      </c>
      <c r="W164" s="1636"/>
      <c r="X164" s="1636"/>
      <c r="Y164" s="1636"/>
      <c r="Z164" s="1636"/>
      <c r="AA164" s="1636"/>
      <c r="AB164" s="1636"/>
      <c r="AC164" s="1037"/>
      <c r="AD164" s="1038"/>
      <c r="AE164" s="1636"/>
      <c r="AF164" s="1636"/>
      <c r="AG164" s="1636"/>
      <c r="AH164" s="1636"/>
      <c r="AI164" s="1636"/>
      <c r="AJ164" s="1636"/>
      <c r="AK164" s="1636"/>
      <c r="AL164" s="1636"/>
      <c r="AM164" s="1636"/>
      <c r="AN164" s="1636"/>
      <c r="AO164" s="1636"/>
      <c r="AP164" s="1636"/>
      <c r="AQ164" s="1636"/>
      <c r="AR164" s="1636"/>
      <c r="AS164" s="1636"/>
      <c r="AT164" s="1636"/>
      <c r="AU164" s="1636"/>
      <c r="AV164" s="1636"/>
      <c r="AW164" s="1636"/>
      <c r="AX164" s="1636"/>
      <c r="AY164" s="1636"/>
      <c r="AZ164" s="1636"/>
      <c r="BA164" s="1636"/>
      <c r="BB164" s="1636"/>
      <c r="BC164" s="1636"/>
      <c r="BD164" s="1636"/>
      <c r="BE164" s="1636"/>
      <c r="BF164" s="1636"/>
      <c r="BG164" s="1636"/>
      <c r="BH164" s="1636"/>
      <c r="BI164" s="1636"/>
      <c r="BJ164" s="1636"/>
      <c r="BK164" s="1636"/>
      <c r="BL164" s="1636"/>
      <c r="BM164" s="1636"/>
      <c r="BN164" s="1636"/>
      <c r="BO164" s="1636"/>
      <c r="BP164" s="1636"/>
      <c r="BQ164" s="1636"/>
      <c r="BR164" s="1636"/>
      <c r="BS164" s="1636"/>
      <c r="BT164" s="1636"/>
      <c r="BU164" s="1636"/>
      <c r="BV164" s="1636"/>
      <c r="BW164" s="1636"/>
      <c r="BX164" s="1636"/>
      <c r="BY164" s="1636"/>
      <c r="BZ164" s="1636"/>
      <c r="CA164" s="1636"/>
      <c r="CB164" s="1636"/>
      <c r="CC164" s="1636"/>
      <c r="CD164" s="1636"/>
      <c r="CE164" s="1636"/>
      <c r="CF164" s="1316"/>
    </row>
    <row customHeight="1" ht="5.25" hidden="1">
      <c r="A165" s="1793"/>
      <c r="B165" s="1636"/>
      <c r="C165" s="1636"/>
      <c r="D165" s="2579"/>
      <c r="E165" s="635"/>
      <c r="F165" s="635"/>
      <c r="G165" s="635"/>
      <c r="H165" s="635"/>
      <c r="I165" s="635"/>
      <c r="J165" s="635"/>
      <c r="K165" s="635"/>
      <c r="L165" s="635"/>
      <c r="M165" s="635"/>
      <c r="N165" s="635"/>
      <c r="O165" s="635"/>
      <c r="P165" s="635"/>
      <c r="Q165" s="635"/>
      <c r="R165" s="635"/>
      <c r="S165" s="636"/>
      <c r="T165" s="718"/>
      <c r="U165" s="2374"/>
      <c r="V165" s="2374"/>
      <c r="W165" s="1636"/>
      <c r="X165" s="1636"/>
      <c r="Y165" s="1636"/>
      <c r="Z165" s="1636"/>
      <c r="AA165" s="1636"/>
      <c r="AB165" s="1636"/>
      <c r="AC165" s="1037"/>
      <c r="AD165" s="1038"/>
      <c r="AE165" s="1636"/>
      <c r="AF165" s="1636"/>
      <c r="AG165" s="1636"/>
      <c r="AH165" s="1636"/>
      <c r="AI165" s="1636"/>
      <c r="AJ165" s="1636"/>
      <c r="AK165" s="1636"/>
      <c r="AL165" s="1636"/>
      <c r="AM165" s="1636"/>
      <c r="AN165" s="1636"/>
      <c r="AO165" s="1636"/>
      <c r="AP165" s="1636"/>
      <c r="AQ165" s="1636"/>
      <c r="AR165" s="1636"/>
      <c r="AS165" s="1636"/>
      <c r="AT165" s="1636"/>
      <c r="AU165" s="1636"/>
      <c r="AV165" s="1636"/>
      <c r="AW165" s="1636"/>
      <c r="AX165" s="1636"/>
      <c r="AY165" s="1636"/>
      <c r="AZ165" s="1636"/>
      <c r="BA165" s="1636"/>
      <c r="BB165" s="1636"/>
      <c r="BC165" s="1636"/>
      <c r="BD165" s="1636"/>
      <c r="BE165" s="1636"/>
      <c r="BF165" s="1636"/>
      <c r="BG165" s="1636"/>
      <c r="BH165" s="1636"/>
      <c r="BI165" s="1636"/>
      <c r="BJ165" s="1636"/>
      <c r="BK165" s="1636"/>
      <c r="BL165" s="1636"/>
      <c r="BM165" s="1636"/>
      <c r="BN165" s="1636"/>
      <c r="BO165" s="1636"/>
      <c r="BP165" s="1636"/>
      <c r="BQ165" s="1636"/>
      <c r="BR165" s="1636"/>
      <c r="BS165" s="1636"/>
      <c r="BT165" s="1636"/>
      <c r="BU165" s="1636"/>
      <c r="BV165" s="1636"/>
      <c r="BW165" s="1636"/>
      <c r="BX165" s="1636"/>
      <c r="BY165" s="1636"/>
      <c r="BZ165" s="1636"/>
      <c r="CA165" s="1636"/>
      <c r="CB165" s="1636"/>
      <c r="CC165" s="1636"/>
      <c r="CD165" s="1636"/>
      <c r="CE165" s="1636"/>
      <c r="CF165" s="1316"/>
    </row>
    <row customHeight="1" ht="5.25" hidden="1">
      <c r="A166" s="1793"/>
      <c r="B166" s="1636"/>
      <c r="C166" s="1636"/>
      <c r="D166" s="2580"/>
      <c r="E166" s="1043"/>
      <c r="F166" s="1044"/>
      <c r="G166" s="1044"/>
      <c r="H166" s="1045"/>
      <c r="I166" s="1045"/>
      <c r="J166" s="1045"/>
      <c r="K166" s="1045"/>
      <c r="L166" s="1045"/>
      <c r="M166" s="1045"/>
      <c r="N166" s="1045"/>
      <c r="O166" s="1045"/>
      <c r="P166" s="1045"/>
      <c r="Q166" s="1045"/>
      <c r="R166" s="946"/>
      <c r="S166" s="1046"/>
      <c r="T166" s="718"/>
      <c r="U166" s="2374"/>
      <c r="V166" s="2374"/>
      <c r="W166" s="1636"/>
      <c r="X166" s="1636"/>
      <c r="Y166" s="1636"/>
      <c r="Z166" s="1636"/>
      <c r="AA166" s="1636"/>
      <c r="AB166" s="1636"/>
      <c r="AC166" s="1037"/>
      <c r="AD166" s="1038"/>
      <c r="AE166" s="1636"/>
      <c r="AF166" s="1636"/>
      <c r="AG166" s="1636"/>
      <c r="AH166" s="1636"/>
      <c r="AI166" s="1636"/>
      <c r="AJ166" s="1636"/>
      <c r="AK166" s="1636"/>
      <c r="AL166" s="1636"/>
      <c r="AM166" s="1636"/>
      <c r="AN166" s="1636"/>
      <c r="AO166" s="1636"/>
      <c r="AP166" s="1636"/>
      <c r="AQ166" s="1636"/>
      <c r="AR166" s="1636"/>
      <c r="AS166" s="1636"/>
      <c r="AT166" s="1636"/>
      <c r="AU166" s="1636"/>
      <c r="AV166" s="1636"/>
      <c r="AW166" s="1636"/>
      <c r="AX166" s="1636"/>
      <c r="AY166" s="1636"/>
      <c r="AZ166" s="1636"/>
      <c r="BA166" s="1636"/>
      <c r="BB166" s="1636"/>
      <c r="BC166" s="1636"/>
      <c r="BD166" s="1636"/>
      <c r="BE166" s="1636"/>
      <c r="BF166" s="1636"/>
      <c r="BG166" s="1636"/>
      <c r="BH166" s="1636"/>
      <c r="BI166" s="1636"/>
      <c r="BJ166" s="1636"/>
      <c r="BK166" s="1636"/>
      <c r="BL166" s="1636"/>
      <c r="BM166" s="1636"/>
      <c r="BN166" s="1636"/>
      <c r="BO166" s="1636"/>
      <c r="BP166" s="1636"/>
      <c r="BQ166" s="1636"/>
      <c r="BR166" s="1636"/>
      <c r="BS166" s="1636"/>
      <c r="BT166" s="1636"/>
      <c r="BU166" s="1636"/>
      <c r="BV166" s="1636"/>
      <c r="BW166" s="1636"/>
      <c r="BX166" s="1636"/>
      <c r="BY166" s="1636"/>
      <c r="BZ166" s="1636"/>
      <c r="CA166" s="1636"/>
      <c r="CB166" s="1636"/>
      <c r="CC166" s="1636"/>
      <c r="CD166" s="1636"/>
      <c r="CE166" s="1636"/>
      <c r="CF166" s="1316"/>
    </row>
    <row customHeight="1" ht="19.95">
      <c r="D167" s="1047"/>
      <c r="E167" s="1047"/>
      <c r="F167" s="1047"/>
      <c r="G167" s="1047"/>
      <c r="H167" s="1047"/>
      <c r="I167" s="1047"/>
      <c r="J167" s="1047"/>
      <c r="K167" s="1047"/>
      <c r="L167" s="1047"/>
      <c r="M167" s="1047"/>
      <c r="N167" s="1047"/>
      <c r="O167" s="1047"/>
      <c r="P167" s="1047"/>
      <c r="Q167" s="1047"/>
      <c r="R167" s="1047"/>
      <c r="S167" s="1047"/>
      <c r="T167" s="334"/>
      <c r="CF167" s="505">
        <v>19</v>
      </c>
    </row>
    <row customHeight="1" ht="11.549999999999999">
      <c r="D168" s="509"/>
      <c r="CF168" s="505">
        <v>11</v>
      </c>
    </row>
    <row customHeight="1" ht="11.549999999999999">
      <c r="D169" s="654"/>
      <c r="E169" s="654"/>
      <c r="F169" s="654"/>
      <c r="G169" s="655"/>
      <c r="CF169" s="505">
        <v>11</v>
      </c>
    </row>
    <row customHeight="1" ht="11.549999999999999">
      <c r="CF170" s="505">
        <v>11</v>
      </c>
    </row>
    <row customHeight="1" ht="11.549999999999999">
      <c r="D171" s="656"/>
      <c r="E171" s="2384"/>
      <c r="F171" s="2384"/>
      <c r="G171" s="2384"/>
      <c r="H171" s="2384"/>
      <c r="I171" s="2384"/>
      <c r="J171" s="2384"/>
      <c r="K171" s="2384"/>
      <c r="L171" s="2384"/>
      <c r="M171" s="2384"/>
      <c r="N171" s="2384"/>
      <c r="O171" s="2384"/>
      <c r="P171" s="2384"/>
      <c r="Q171" s="2384"/>
      <c r="R171" s="2384"/>
      <c r="CF171" s="505">
        <v>11</v>
      </c>
    </row>
    <row customHeight="1" ht="11.549999999999999">
      <c r="F172" s="758"/>
      <c r="G172" s="758"/>
      <c r="CF172" s="505">
        <v>11</v>
      </c>
    </row>
    <row customHeight="1" ht="11.25" hidden="1">
      <c r="A173" s="610" t="s">
        <v>82</v>
      </c>
      <c r="B173" s="449">
        <v>0</v>
      </c>
      <c r="C173" s="505">
        <v>3</v>
      </c>
      <c r="D173" s="505">
        <v>0</v>
      </c>
      <c r="E173" s="505">
        <v>7</v>
      </c>
      <c r="F173" s="505">
        <v>7</v>
      </c>
      <c r="G173" s="505">
        <v>29</v>
      </c>
      <c r="H173" s="505">
        <v>3</v>
      </c>
      <c r="I173" s="505">
        <v>5</v>
      </c>
      <c r="J173" s="505">
        <v>24</v>
      </c>
      <c r="K173" s="505">
        <v>24</v>
      </c>
      <c r="L173" s="505">
        <v>3</v>
      </c>
      <c r="M173" s="505">
        <v>6</v>
      </c>
      <c r="N173" s="505">
        <v>25</v>
      </c>
      <c r="O173" s="505">
        <v>18</v>
      </c>
      <c r="P173" s="505">
        <v>18</v>
      </c>
      <c r="Q173" s="505">
        <v>18</v>
      </c>
      <c r="R173" s="505">
        <v>18</v>
      </c>
      <c r="S173" s="505">
        <v>93</v>
      </c>
      <c r="T173" s="505">
        <v>10</v>
      </c>
      <c r="U173" s="611">
        <v>10</v>
      </c>
      <c r="V173" s="611">
        <v>11</v>
      </c>
      <c r="W173" s="612">
        <v>10</v>
      </c>
      <c r="X173" s="449">
        <v>10</v>
      </c>
      <c r="Y173" s="449">
        <v>10</v>
      </c>
      <c r="Z173" s="449">
        <v>10</v>
      </c>
      <c r="AA173" s="449">
        <v>10</v>
      </c>
      <c r="AB173" s="505">
        <v>8</v>
      </c>
      <c r="AC173" s="505">
        <v>8</v>
      </c>
      <c r="AD173" s="505">
        <v>8</v>
      </c>
      <c r="AE173" s="505">
        <v>8</v>
      </c>
      <c r="AF173" s="505">
        <v>8</v>
      </c>
      <c r="AG173" s="505">
        <v>8</v>
      </c>
      <c r="AH173" s="505">
        <v>8</v>
      </c>
      <c r="AI173" s="505">
        <v>8</v>
      </c>
      <c r="AJ173" s="505">
        <v>8</v>
      </c>
      <c r="AK173" s="505">
        <v>8</v>
      </c>
      <c r="AL173" s="505">
        <v>8</v>
      </c>
      <c r="AM173" s="505">
        <v>8</v>
      </c>
      <c r="AN173" s="505">
        <v>8</v>
      </c>
      <c r="AO173" s="505">
        <v>8</v>
      </c>
      <c r="AP173" s="505">
        <v>8</v>
      </c>
      <c r="AQ173" s="505">
        <v>8</v>
      </c>
      <c r="AR173" s="505">
        <v>8</v>
      </c>
      <c r="AS173" s="505">
        <v>8</v>
      </c>
      <c r="AT173" s="505">
        <v>8</v>
      </c>
      <c r="AU173" s="505">
        <v>8</v>
      </c>
      <c r="AV173" s="505">
        <v>8</v>
      </c>
      <c r="AW173" s="505">
        <v>8</v>
      </c>
      <c r="AX173" s="505">
        <v>8</v>
      </c>
      <c r="AY173" s="505">
        <v>8</v>
      </c>
      <c r="AZ173" s="505">
        <v>8</v>
      </c>
      <c r="BA173" s="505">
        <v>8</v>
      </c>
      <c r="BB173" s="505">
        <v>8</v>
      </c>
      <c r="BC173" s="505">
        <v>8</v>
      </c>
      <c r="BD173" s="505">
        <v>8</v>
      </c>
      <c r="BE173" s="505">
        <v>8</v>
      </c>
      <c r="BF173" s="505">
        <v>8</v>
      </c>
      <c r="BG173" s="505">
        <v>8</v>
      </c>
      <c r="BH173" s="505">
        <v>8</v>
      </c>
      <c r="BI173" s="505">
        <v>8</v>
      </c>
      <c r="BJ173" s="505">
        <v>8</v>
      </c>
      <c r="BK173" s="505">
        <v>8</v>
      </c>
      <c r="BL173" s="505">
        <v>8</v>
      </c>
      <c r="BM173" s="505">
        <v>8</v>
      </c>
      <c r="BN173" s="505">
        <v>8</v>
      </c>
      <c r="BO173" s="505">
        <v>8</v>
      </c>
      <c r="BP173" s="505">
        <v>8</v>
      </c>
      <c r="BQ173" s="505">
        <v>8</v>
      </c>
      <c r="BR173" s="505">
        <v>8</v>
      </c>
      <c r="BS173" s="505">
        <v>8</v>
      </c>
      <c r="BT173" s="505">
        <v>8</v>
      </c>
      <c r="BU173" s="505">
        <v>8</v>
      </c>
      <c r="BV173" s="505">
        <v>8</v>
      </c>
      <c r="BW173" s="505">
        <v>8</v>
      </c>
      <c r="BX173" s="505">
        <v>8</v>
      </c>
      <c r="BY173" s="505">
        <v>8</v>
      </c>
      <c r="BZ173" s="505">
        <v>8</v>
      </c>
      <c r="CA173" s="505">
        <v>8</v>
      </c>
      <c r="CB173" s="505">
        <v>8</v>
      </c>
      <c r="CC173" s="505">
        <v>8</v>
      </c>
      <c r="CD173" s="505">
        <v>8</v>
      </c>
      <c r="CE173" s="505">
        <v>8</v>
      </c>
      <c r="CF173" s="505">
        <v>11</v>
      </c>
    </row>
  </sheetData>
  <sheetProtection formatColumns="0" formatRows="0" autoFilter="0" sort="0" insertRows="0" insertColumns="1" deleteRows="0" deleteColumns="0"/>
  <mergeCells count="230">
    <mergeCell ref="E5:K5"/>
    <mergeCell ref="E6:K6"/>
    <mergeCell ref="E9:R9"/>
    <mergeCell ref="S9:S10"/>
    <mergeCell ref="E10:F10"/>
    <mergeCell ref="H10:I10"/>
    <mergeCell ref="L10:M10"/>
    <mergeCell ref="D14:D22"/>
    <mergeCell ref="H14:R14"/>
    <mergeCell ref="H15:R15"/>
    <mergeCell ref="H16:R16"/>
    <mergeCell ref="E171:R171"/>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 ref="U74:U76"/>
    <mergeCell ref="V74:V76"/>
    <mergeCell ref="U71:U73"/>
    <mergeCell ref="V71:V73"/>
    <mergeCell ref="D68:D76"/>
    <mergeCell ref="E68:G68"/>
    <mergeCell ref="H68:R68"/>
    <mergeCell ref="AC68:AC73"/>
    <mergeCell ref="E69:G69"/>
    <mergeCell ref="H69:R69"/>
    <mergeCell ref="E70:G70"/>
    <mergeCell ref="H70:R70"/>
    <mergeCell ref="E71:P71"/>
    <mergeCell ref="U83:U85"/>
    <mergeCell ref="V83:V85"/>
    <mergeCell ref="U80:U82"/>
    <mergeCell ref="V80:V82"/>
    <mergeCell ref="D77:D85"/>
    <mergeCell ref="E77:G77"/>
    <mergeCell ref="H77:R77"/>
    <mergeCell ref="AC77:AC82"/>
    <mergeCell ref="E78:G78"/>
    <mergeCell ref="H78:R78"/>
    <mergeCell ref="E79:G79"/>
    <mergeCell ref="H79:R79"/>
    <mergeCell ref="E80:P80"/>
    <mergeCell ref="U92:U94"/>
    <mergeCell ref="V92:V94"/>
    <mergeCell ref="U89:U91"/>
    <mergeCell ref="V89:V91"/>
    <mergeCell ref="D86:D94"/>
    <mergeCell ref="E86:G86"/>
    <mergeCell ref="H86:R86"/>
    <mergeCell ref="AC86:AC91"/>
    <mergeCell ref="E87:G87"/>
    <mergeCell ref="H87:R87"/>
    <mergeCell ref="E88:G88"/>
    <mergeCell ref="H88:R88"/>
    <mergeCell ref="E89:P89"/>
    <mergeCell ref="U101:U103"/>
    <mergeCell ref="V101:V103"/>
    <mergeCell ref="U98:U100"/>
    <mergeCell ref="V98:V100"/>
    <mergeCell ref="D95:D103"/>
    <mergeCell ref="E95:G95"/>
    <mergeCell ref="H95:R95"/>
    <mergeCell ref="AC95:AC100"/>
    <mergeCell ref="E96:G96"/>
    <mergeCell ref="H96:R96"/>
    <mergeCell ref="E97:G97"/>
    <mergeCell ref="H97:R97"/>
    <mergeCell ref="E98:P98"/>
    <mergeCell ref="U110:U112"/>
    <mergeCell ref="V110:V112"/>
    <mergeCell ref="U107:U109"/>
    <mergeCell ref="V107:V109"/>
    <mergeCell ref="D104:D112"/>
    <mergeCell ref="E104:G104"/>
    <mergeCell ref="H104:R104"/>
    <mergeCell ref="AC104:AC109"/>
    <mergeCell ref="E105:G105"/>
    <mergeCell ref="H105:R105"/>
    <mergeCell ref="E106:G106"/>
    <mergeCell ref="H106:R106"/>
    <mergeCell ref="E107:P107"/>
    <mergeCell ref="U119:U121"/>
    <mergeCell ref="V119:V121"/>
    <mergeCell ref="U116:U118"/>
    <mergeCell ref="V116:V118"/>
    <mergeCell ref="D113:D121"/>
    <mergeCell ref="E113:G113"/>
    <mergeCell ref="H113:R113"/>
    <mergeCell ref="AC113:AC118"/>
    <mergeCell ref="E114:G114"/>
    <mergeCell ref="H114:R114"/>
    <mergeCell ref="E115:G115"/>
    <mergeCell ref="H115:R115"/>
    <mergeCell ref="E116:P116"/>
    <mergeCell ref="U128:U130"/>
    <mergeCell ref="V128:V130"/>
    <mergeCell ref="U125:U127"/>
    <mergeCell ref="V125:V127"/>
    <mergeCell ref="D122:D130"/>
    <mergeCell ref="E122:G122"/>
    <mergeCell ref="H122:R122"/>
    <mergeCell ref="AC122:AC127"/>
    <mergeCell ref="E123:G123"/>
    <mergeCell ref="H123:R123"/>
    <mergeCell ref="E124:G124"/>
    <mergeCell ref="H124:R124"/>
    <mergeCell ref="E125:P125"/>
    <mergeCell ref="U137:U139"/>
    <mergeCell ref="V137:V139"/>
    <mergeCell ref="U134:U136"/>
    <mergeCell ref="V134:V136"/>
    <mergeCell ref="D131:D139"/>
    <mergeCell ref="E131:G131"/>
    <mergeCell ref="H131:R131"/>
    <mergeCell ref="AC131:AC136"/>
    <mergeCell ref="E132:G132"/>
    <mergeCell ref="H132:R132"/>
    <mergeCell ref="E133:G133"/>
    <mergeCell ref="H133:R133"/>
    <mergeCell ref="E134:P134"/>
    <mergeCell ref="U146:U148"/>
    <mergeCell ref="V146:V148"/>
    <mergeCell ref="U143:U145"/>
    <mergeCell ref="V143:V145"/>
    <mergeCell ref="D140:D148"/>
    <mergeCell ref="E140:G140"/>
    <mergeCell ref="H140:R140"/>
    <mergeCell ref="AC140:AC145"/>
    <mergeCell ref="E141:G141"/>
    <mergeCell ref="H141:R141"/>
    <mergeCell ref="E142:G142"/>
    <mergeCell ref="H142:R142"/>
    <mergeCell ref="E143:P143"/>
    <mergeCell ref="U155:U157"/>
    <mergeCell ref="V155:V157"/>
    <mergeCell ref="U152:U154"/>
    <mergeCell ref="V152:V154"/>
    <mergeCell ref="D149:D157"/>
    <mergeCell ref="E149:G149"/>
    <mergeCell ref="H149:R149"/>
    <mergeCell ref="AC149:AC154"/>
    <mergeCell ref="E150:G150"/>
    <mergeCell ref="H150:R150"/>
    <mergeCell ref="E151:G151"/>
    <mergeCell ref="H151:R151"/>
    <mergeCell ref="E152:P152"/>
    <mergeCell ref="U164:U166"/>
    <mergeCell ref="V164:V166"/>
    <mergeCell ref="U161:U163"/>
    <mergeCell ref="V161:V163"/>
    <mergeCell ref="D158:D166"/>
    <mergeCell ref="E158:G158"/>
    <mergeCell ref="H158:R158"/>
    <mergeCell ref="AC158:AC163"/>
    <mergeCell ref="E159:G159"/>
    <mergeCell ref="H159:R159"/>
    <mergeCell ref="E160:G160"/>
    <mergeCell ref="H160:R160"/>
    <mergeCell ref="E161:P16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DE118-F6C8-3B88-7646-126F64A2E293}" mc:Ignorable="x14ac xr xr2 xr3">
  <sheetPr>
    <tabColor theme="9" tint="-0.25"/>
  </sheetPr>
  <dimension ref="A1:BA204"/>
  <sheetViews>
    <sheetView showGridLines="0" zoomScale="90" workbookViewId="0">
      <pane xSplit="12" ySplit="14" topLeftCell="AC15" activePane="bottomRight" state="frozen"/>
      <selection pane="bottomLeft" activeCell="A15" sqref="A15"/>
      <selection pane="topRight" activeCell="M1" sqref="M1"/>
      <selection pane="bottomRight" activeCell="AC9" sqref="AC9"/>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29" style="1635" width="40.57421875" customWidth="1"/>
    <col min="30" max="30" style="1366" width="9.7109375" hidden="1" customWidth="1"/>
    <col min="31" max="31" style="1635" width="102.00390625" customWidth="1"/>
    <col min="32" max="32" style="1366" width="9.00390625" customWidth="1"/>
    <col min="33" max="33" style="1642" width="5.00390625" customWidth="1"/>
    <col min="34" max="34" style="1642" width="3.00390625" customWidth="1"/>
    <col min="35" max="38" style="1366" width="3.00390625" customWidth="1"/>
    <col min="39" max="39" style="1642" width="10.00390625" customWidth="1"/>
    <col min="40" max="40" style="1366" width="34.00390625" customWidth="1"/>
    <col min="41" max="41" style="1366" width="9.00390625" customWidth="1"/>
    <col min="42" max="42" style="736" width="8.00390625" customWidth="1"/>
    <col min="43" max="47" style="1366" width="8.00390625" customWidth="1"/>
    <col min="48" max="52" style="1632" width="8.00390625" customWidth="1"/>
    <col min="53" max="53" style="1635" width="5.421875" hidden="1" customWidth="1"/>
  </cols>
  <sheetData>
    <row s="1366" customFormat="1" customHeight="1" ht="33.75" hidden="1">
      <c r="A1" s="987"/>
      <c r="B1" s="987"/>
      <c r="C1" s="987"/>
      <c r="D1" s="987"/>
      <c r="E1" s="987"/>
      <c r="G1" s="1636"/>
      <c r="H1" s="878"/>
      <c r="L1" s="1366">
        <v>4</v>
      </c>
      <c r="M1" s="1366">
        <v>4</v>
      </c>
      <c r="N1" s="1366">
        <v>4</v>
      </c>
      <c r="O1" s="1366">
        <v>4</v>
      </c>
      <c r="P1" s="1366">
        <v>4</v>
      </c>
      <c r="Q1" s="1366">
        <v>4</v>
      </c>
      <c r="R1" s="1366">
        <v>4</v>
      </c>
      <c r="S1" s="1366">
        <v>4</v>
      </c>
      <c r="T1" s="1366">
        <v>4</v>
      </c>
      <c r="U1" s="1366">
        <v>4</v>
      </c>
      <c r="V1" s="1366">
        <v>4</v>
      </c>
      <c r="W1" s="1366">
        <v>4</v>
      </c>
      <c r="X1" s="1366">
        <v>4</v>
      </c>
      <c r="Y1" s="1366">
        <v>4</v>
      </c>
      <c r="Z1" s="1366">
        <v>4</v>
      </c>
      <c r="AA1" s="1366">
        <v>4</v>
      </c>
      <c r="AB1" s="1366">
        <v>4</v>
      </c>
      <c r="AC1" s="1366">
        <v>4</v>
      </c>
      <c r="AG1" s="1636"/>
      <c r="AH1" s="1636"/>
      <c r="AM1" s="1636"/>
      <c r="BA1" s="1366" t="s">
        <v>14</v>
      </c>
    </row>
    <row s="1366" customFormat="1" customHeight="1" ht="78.75" hidden="1">
      <c r="A2" s="987"/>
      <c r="B2" s="2053" t="s">
        <v>711</v>
      </c>
      <c r="C2" s="2053" t="s">
        <v>712</v>
      </c>
      <c r="D2" s="2052" t="s">
        <v>713</v>
      </c>
      <c r="E2" s="2056">
        <f>RIGHT(I2,LEN(I2)-SEARCH("#",SUBSTITUTE(I2,".","#",LEN(I2)-LEN(SUBSTITUTE(I2,".","")))))</f>
      </c>
      <c r="F2" s="2058">
        <f>J2</f>
        <v>0</v>
      </c>
      <c r="G2" s="1636"/>
      <c r="H2" s="2059"/>
      <c r="I2" s="2049"/>
      <c r="J2" s="540"/>
      <c r="K2" s="2019" t="s">
        <v>636</v>
      </c>
      <c r="L2" s="751"/>
      <c r="M2" s="751"/>
      <c r="N2" s="751"/>
      <c r="O2" s="751"/>
      <c r="P2" s="751"/>
      <c r="Q2" s="751"/>
      <c r="R2" s="751"/>
      <c r="S2" s="751"/>
      <c r="T2" s="751"/>
      <c r="U2" s="751"/>
      <c r="V2" s="751"/>
      <c r="W2" s="751"/>
      <c r="X2" s="751"/>
      <c r="Y2" s="751"/>
      <c r="Z2" s="751"/>
      <c r="AA2" s="751"/>
      <c r="AB2" s="751"/>
      <c r="AC2" s="751"/>
      <c r="AD2" s="543"/>
      <c r="AE2" s="1525" t="s">
        <v>637</v>
      </c>
      <c r="AF2" s="543"/>
      <c r="AG2" s="1636"/>
      <c r="AH2" s="1636"/>
      <c r="AM2" s="1636"/>
      <c r="AP2" s="544"/>
      <c r="AV2" s="1632"/>
      <c r="AW2" s="1632"/>
      <c r="AX2" s="1632"/>
      <c r="AY2" s="1632"/>
      <c r="AZ2" s="1632"/>
      <c r="BA2" s="1366">
        <v>0</v>
      </c>
    </row>
    <row customHeight="1" ht="11.25" hidden="1">
      <c r="E3" s="2051" t="s">
        <v>714</v>
      </c>
      <c r="L3" s="1631">
        <f>0</f>
        <v>0</v>
      </c>
      <c r="M3" s="1631">
        <v>1</v>
      </c>
      <c r="N3" s="1635">
        <f>0</f>
        <v>0</v>
      </c>
      <c r="O3" s="1635">
        <f>0</f>
        <v>0</v>
      </c>
      <c r="P3" s="1635">
        <f>0</f>
        <v>0</v>
      </c>
      <c r="Q3" s="1635">
        <f>0</f>
        <v>0</v>
      </c>
      <c r="R3" s="1635">
        <f>0</f>
        <v>0</v>
      </c>
      <c r="S3" s="1635">
        <f>0</f>
        <v>0</v>
      </c>
      <c r="T3" s="1635">
        <f>0</f>
        <v>0</v>
      </c>
      <c r="U3" s="1635">
        <f>0</f>
        <v>0</v>
      </c>
      <c r="V3" s="1635">
        <f>0</f>
        <v>0</v>
      </c>
      <c r="W3" s="1635">
        <f>0</f>
        <v>0</v>
      </c>
      <c r="X3" s="1635">
        <f>0</f>
        <v>0</v>
      </c>
      <c r="Y3" s="1635">
        <f>0</f>
        <v>0</v>
      </c>
      <c r="Z3" s="1635">
        <f>0</f>
        <v>0</v>
      </c>
      <c r="AA3" s="1635">
        <f>0</f>
        <v>0</v>
      </c>
      <c r="AB3" s="1635">
        <f>0</f>
        <v>0</v>
      </c>
      <c r="AC3" s="1635">
        <f>0</f>
        <v>0</v>
      </c>
      <c r="BA3" s="1631">
        <v>0</v>
      </c>
    </row>
    <row s="1632" customFormat="1" customHeight="1" ht="11.25" hidden="1">
      <c r="A4" s="987"/>
      <c r="B4" s="987"/>
      <c r="C4" s="987"/>
      <c r="E4" s="987"/>
      <c r="F4" s="1366"/>
      <c r="G4" s="1636"/>
      <c r="H4" s="620"/>
      <c r="N4" s="1632"/>
      <c r="O4" s="1632"/>
      <c r="P4" s="1632"/>
      <c r="Q4" s="1632"/>
      <c r="R4" s="1632"/>
      <c r="S4" s="1632"/>
      <c r="T4" s="1632"/>
      <c r="U4" s="1632"/>
      <c r="V4" s="1632"/>
      <c r="W4" s="1632"/>
      <c r="X4" s="1632"/>
      <c r="Y4" s="1632"/>
      <c r="Z4" s="1632"/>
      <c r="AA4" s="1632"/>
      <c r="AB4" s="1632"/>
      <c r="AC4" s="1632"/>
      <c r="AD4" s="1366"/>
      <c r="AE4" s="1632">
        <v>4</v>
      </c>
      <c r="AF4" s="1366"/>
      <c r="AG4" s="1636"/>
      <c r="AH4" s="1636"/>
      <c r="AI4" s="1366"/>
      <c r="AJ4" s="1366"/>
      <c r="AK4" s="1366"/>
      <c r="AL4" s="1366"/>
      <c r="AM4" s="1636"/>
      <c r="AN4" s="1366"/>
      <c r="AO4" s="1366"/>
      <c r="AP4" s="544"/>
      <c r="AQ4" s="1366"/>
      <c r="AR4" s="1366"/>
      <c r="AS4" s="1366"/>
      <c r="AT4" s="1366"/>
      <c r="AU4" s="1366"/>
      <c r="BA4" s="1632">
        <v>0</v>
      </c>
    </row>
    <row customHeight="1" ht="11.549999999999999">
      <c r="N5" s="1635"/>
      <c r="O5" s="1635"/>
      <c r="P5" s="1635"/>
      <c r="Q5" s="1635"/>
      <c r="R5" s="1635"/>
      <c r="S5" s="1635"/>
      <c r="T5" s="1635"/>
      <c r="U5" s="1635"/>
      <c r="V5" s="1635"/>
      <c r="W5" s="1635"/>
      <c r="X5" s="1635"/>
      <c r="Y5" s="1635"/>
      <c r="Z5" s="1635"/>
      <c r="AA5" s="1635"/>
      <c r="AB5" s="1635"/>
      <c r="AC5" s="1635"/>
      <c r="BA5" s="1631">
        <v>11</v>
      </c>
    </row>
    <row customHeight="1" ht="57.75">
      <c r="I6" s="2307" t="s">
        <v>715</v>
      </c>
      <c r="J6" s="2307"/>
      <c r="K6" s="2307"/>
      <c r="L6" s="2307"/>
      <c r="M6" s="2307"/>
      <c r="N6" s="2307"/>
      <c r="O6" s="2307"/>
      <c r="P6" s="2307"/>
      <c r="Q6" s="2307"/>
      <c r="R6" s="2307"/>
      <c r="S6" s="2307"/>
      <c r="T6" s="2307"/>
      <c r="U6" s="2307"/>
      <c r="V6" s="2307"/>
      <c r="W6" s="2307"/>
      <c r="X6" s="2307"/>
      <c r="Y6" s="2307"/>
      <c r="Z6" s="2307"/>
      <c r="AA6" s="2307"/>
      <c r="AB6" s="2307"/>
      <c r="AC6" s="2307"/>
      <c r="AE6" s="556"/>
      <c r="BA6" s="1631">
        <v>55</v>
      </c>
    </row>
    <row customHeight="1" ht="25.2">
      <c r="I7" s="2249" t="str">
        <f>IF(org=0,"Не определено",org)</f>
        <v>КЧРГУП "Теплоэнерго"</v>
      </c>
      <c r="J7" s="2249"/>
      <c r="K7" s="2249"/>
      <c r="L7" s="2249"/>
      <c r="M7" s="2249"/>
      <c r="N7" s="2249"/>
      <c r="O7" s="2249"/>
      <c r="P7" s="2249"/>
      <c r="Q7" s="2249"/>
      <c r="R7" s="2249"/>
      <c r="S7" s="2249"/>
      <c r="T7" s="2249"/>
      <c r="U7" s="2249"/>
      <c r="V7" s="2249"/>
      <c r="W7" s="2249"/>
      <c r="X7" s="2249"/>
      <c r="Y7" s="2249"/>
      <c r="Z7" s="2249"/>
      <c r="AA7" s="2249"/>
      <c r="AB7" s="2249"/>
      <c r="AC7" s="2249"/>
      <c r="BA7" s="1631">
        <v>24</v>
      </c>
    </row>
    <row customHeight="1" ht="11.549999999999999">
      <c r="I8" s="1135"/>
      <c r="J8" s="1135"/>
      <c r="K8" s="1135"/>
      <c r="L8" s="1135"/>
      <c r="M8" s="1135"/>
      <c r="N8" s="1136" t="s">
        <v>22</v>
      </c>
      <c r="O8" s="1136" t="s">
        <v>22</v>
      </c>
      <c r="P8" s="1136" t="s">
        <v>22</v>
      </c>
      <c r="Q8" s="1136" t="s">
        <v>22</v>
      </c>
      <c r="R8" s="1136" t="s">
        <v>22</v>
      </c>
      <c r="S8" s="1136" t="s">
        <v>22</v>
      </c>
      <c r="T8" s="1136" t="s">
        <v>22</v>
      </c>
      <c r="U8" s="1136" t="s">
        <v>22</v>
      </c>
      <c r="V8" s="1136" t="s">
        <v>22</v>
      </c>
      <c r="W8" s="1136" t="s">
        <v>22</v>
      </c>
      <c r="X8" s="1136" t="s">
        <v>22</v>
      </c>
      <c r="Y8" s="1136" t="s">
        <v>22</v>
      </c>
      <c r="Z8" s="1136" t="s">
        <v>22</v>
      </c>
      <c r="AA8" s="1136" t="s">
        <v>22</v>
      </c>
      <c r="AB8" s="1136" t="s">
        <v>22</v>
      </c>
      <c r="AC8" s="1136" t="s">
        <v>22</v>
      </c>
      <c r="BA8" s="1631">
        <v>11</v>
      </c>
    </row>
    <row s="1642" customFormat="1" customHeight="1" ht="30" hidden="1">
      <c r="A9" s="1167"/>
      <c r="B9" s="1167"/>
      <c r="C9" s="1167"/>
      <c r="E9" s="1167"/>
      <c r="H9" s="1642"/>
      <c r="L9" s="889"/>
      <c r="M9" s="889" t="s">
        <v>167</v>
      </c>
      <c r="N9" s="889" t="s">
        <v>172</v>
      </c>
      <c r="O9" s="889" t="s">
        <v>174</v>
      </c>
      <c r="P9" s="889" t="s">
        <v>176</v>
      </c>
      <c r="Q9" s="889" t="s">
        <v>178</v>
      </c>
      <c r="R9" s="889" t="s">
        <v>180</v>
      </c>
      <c r="S9" s="889" t="s">
        <v>182</v>
      </c>
      <c r="T9" s="889" t="s">
        <v>184</v>
      </c>
      <c r="U9" s="889" t="s">
        <v>186</v>
      </c>
      <c r="V9" s="889" t="s">
        <v>188</v>
      </c>
      <c r="W9" s="889" t="s">
        <v>190</v>
      </c>
      <c r="X9" s="889" t="s">
        <v>192</v>
      </c>
      <c r="Y9" s="889" t="s">
        <v>194</v>
      </c>
      <c r="Z9" s="889" t="s">
        <v>196</v>
      </c>
      <c r="AA9" s="889" t="s">
        <v>198</v>
      </c>
      <c r="AB9" s="889" t="s">
        <v>200</v>
      </c>
      <c r="AC9" s="889" t="s">
        <v>202</v>
      </c>
      <c r="BA9" s="1636">
        <v>1</v>
      </c>
    </row>
    <row customHeight="1" ht="11.549999999999999">
      <c r="E10" s="2050" t="s">
        <v>716</v>
      </c>
      <c r="I10" s="711"/>
      <c r="J10" s="2367" t="s">
        <v>157</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системе теплоснабжения</v>
      </c>
      <c r="N10" s="2393" t="str">
        <f>IF(N9="","",INDEX(DIFFERENTIATION_UNMERGE_VD,MATCH(N9,DIFFERENTIATION_ID_DIFF,0)))</f>
        <v>Подключение (технологическое присоединение) к системе теплоснабжения</v>
      </c>
      <c r="O10" s="2393" t="str">
        <f>IF(O9="","",INDEX(DIFFERENTIATION_UNMERGE_VD,MATCH(O9,DIFFERENTIATION_ID_DIFF,0)))</f>
        <v>Подключение (технологическое присоединение) к системе теплоснабжения</v>
      </c>
      <c r="P10" s="2393" t="str">
        <f>IF(P9="","",INDEX(DIFFERENTIATION_UNMERGE_VD,MATCH(P9,DIFFERENTIATION_ID_DIFF,0)))</f>
        <v>Подключение (технологическое присоединение) к системе теплоснабжения</v>
      </c>
      <c r="Q10" s="2393" t="str">
        <f>IF(Q9="","",INDEX(DIFFERENTIATION_UNMERGE_VD,MATCH(Q9,DIFFERENTIATION_ID_DIFF,0)))</f>
        <v>Подключение (технологическое присоединение) к системе теплоснабжения</v>
      </c>
      <c r="R10" s="2393" t="str">
        <f>IF(R9="","",INDEX(DIFFERENTIATION_UNMERGE_VD,MATCH(R9,DIFFERENTIATION_ID_DIFF,0)))</f>
        <v>Подключение (технологическое присоединение) к системе теплоснабжения</v>
      </c>
      <c r="S10" s="2393" t="str">
        <f>IF(S9="","",INDEX(DIFFERENTIATION_UNMERGE_VD,MATCH(S9,DIFFERENTIATION_ID_DIFF,0)))</f>
        <v>Подключение (технологическое присоединение) к системе теплоснабжения</v>
      </c>
      <c r="T10" s="2393" t="str">
        <f>IF(T9="","",INDEX(DIFFERENTIATION_UNMERGE_VD,MATCH(T9,DIFFERENTIATION_ID_DIFF,0)))</f>
        <v>Подключение (технологическое присоединение) к системе теплоснабжения</v>
      </c>
      <c r="U10" s="2393" t="str">
        <f>IF(U9="","",INDEX(DIFFERENTIATION_UNMERGE_VD,MATCH(U9,DIFFERENTIATION_ID_DIFF,0)))</f>
        <v>Подключение (технологическое присоединение) к системе теплоснабжения</v>
      </c>
      <c r="V10" s="2393" t="str">
        <f>IF(V9="","",INDEX(DIFFERENTIATION_UNMERGE_VD,MATCH(V9,DIFFERENTIATION_ID_DIFF,0)))</f>
        <v>Подключение (технологическое присоединение) к системе теплоснабжения</v>
      </c>
      <c r="W10" s="2393" t="str">
        <f>IF(W9="","",INDEX(DIFFERENTIATION_UNMERGE_VD,MATCH(W9,DIFFERENTIATION_ID_DIFF,0)))</f>
        <v>Подключение (технологическое присоединение) к системе теплоснабжения</v>
      </c>
      <c r="X10" s="2393" t="str">
        <f>IF(X9="","",INDEX(DIFFERENTIATION_UNMERGE_VD,MATCH(X9,DIFFERENTIATION_ID_DIFF,0)))</f>
        <v>Подключение (технологическое присоединение) к системе теплоснабжения</v>
      </c>
      <c r="Y10" s="2393" t="str">
        <f>IF(Y9="","",INDEX(DIFFERENTIATION_UNMERGE_VD,MATCH(Y9,DIFFERENTIATION_ID_DIFF,0)))</f>
        <v>Подключение (технологическое присоединение) к системе теплоснабжения</v>
      </c>
      <c r="Z10" s="2393" t="str">
        <f>IF(Z9="","",INDEX(DIFFERENTIATION_UNMERGE_VD,MATCH(Z9,DIFFERENTIATION_ID_DIFF,0)))</f>
        <v>Подключение (технологическое присоединение) к системе теплоснабжения</v>
      </c>
      <c r="AA10" s="2393" t="str">
        <f>IF(AA9="","",INDEX(DIFFERENTIATION_UNMERGE_VD,MATCH(AA9,DIFFERENTIATION_ID_DIFF,0)))</f>
        <v>Подключение (технологическое присоединение) к системе теплоснабжения</v>
      </c>
      <c r="AB10" s="2393" t="str">
        <f>IF(AB9="","",INDEX(DIFFERENTIATION_UNMERGE_VD,MATCH(AB9,DIFFERENTIATION_ID_DIFF,0)))</f>
        <v>Подключение (технологическое присоединение) к системе теплоснабжения</v>
      </c>
      <c r="AC10" s="2393" t="str">
        <f>IF(AC9="","",INDEX(DIFFERENTIATION_UNMERGE_VD,MATCH(AC9,DIFFERENTIATION_ID_DIFF,0)))</f>
        <v>Подключение (технологическое присоединение) к системе теплоснабжения</v>
      </c>
      <c r="AE10" s="2127" t="s">
        <v>381</v>
      </c>
      <c r="BA10" s="1631">
        <v>11</v>
      </c>
    </row>
    <row customHeight="1" ht="11.549999999999999">
      <c r="E11" s="2050" t="s">
        <v>717</v>
      </c>
      <c r="I11" s="711"/>
      <c r="J11" s="2367" t="s">
        <v>644</v>
      </c>
      <c r="K11" s="2368"/>
      <c r="L11" s="2029" t="str">
        <f>IF(L9="","",INDEX(DIFFERENTIATION_UNMERGE_AREA,MATCH(L9,DIFFERENTIATION_ID_DIFF,0)))</f>
        <v/>
      </c>
      <c r="M11" s="2029" t="str">
        <f>IF(M9="","",INDEX(DIFFERENTIATION_UNMERGE_AREA,MATCH(M9,DIFFERENTIATION_ID_DIFF,0)))</f>
        <v>Территория 1</v>
      </c>
      <c r="N11" s="2393" t="str">
        <f>IF(N9="","",INDEX(DIFFERENTIATION_UNMERGE_AREA,MATCH(N9,DIFFERENTIATION_ID_DIFF,0)))</f>
        <v>Территория 2</v>
      </c>
      <c r="O11" s="2393" t="str">
        <f>IF(O9="","",INDEX(DIFFERENTIATION_UNMERGE_AREA,MATCH(O9,DIFFERENTIATION_ID_DIFF,0)))</f>
        <v>Территория 2</v>
      </c>
      <c r="P11" s="2393" t="str">
        <f>IF(P9="","",INDEX(DIFFERENTIATION_UNMERGE_AREA,MATCH(P9,DIFFERENTIATION_ID_DIFF,0)))</f>
        <v>Территория 2</v>
      </c>
      <c r="Q11" s="2393" t="str">
        <f>IF(Q9="","",INDEX(DIFFERENTIATION_UNMERGE_AREA,MATCH(Q9,DIFFERENTIATION_ID_DIFF,0)))</f>
        <v>Территория 3</v>
      </c>
      <c r="R11" s="2393" t="str">
        <f>IF(R9="","",INDEX(DIFFERENTIATION_UNMERGE_AREA,MATCH(R9,DIFFERENTIATION_ID_DIFF,0)))</f>
        <v>Территория 4</v>
      </c>
      <c r="S11" s="2393" t="str">
        <f>IF(S9="","",INDEX(DIFFERENTIATION_UNMERGE_AREA,MATCH(S9,DIFFERENTIATION_ID_DIFF,0)))</f>
        <v>Территория 5</v>
      </c>
      <c r="T11" s="2393" t="str">
        <f>IF(T9="","",INDEX(DIFFERENTIATION_UNMERGE_AREA,MATCH(T9,DIFFERENTIATION_ID_DIFF,0)))</f>
        <v>Территория 5</v>
      </c>
      <c r="U11" s="2393" t="str">
        <f>IF(U9="","",INDEX(DIFFERENTIATION_UNMERGE_AREA,MATCH(U9,DIFFERENTIATION_ID_DIFF,0)))</f>
        <v>Территория 5</v>
      </c>
      <c r="V11" s="2393" t="str">
        <f>IF(V9="","",INDEX(DIFFERENTIATION_UNMERGE_AREA,MATCH(V9,DIFFERENTIATION_ID_DIFF,0)))</f>
        <v>Территория 6</v>
      </c>
      <c r="W11" s="2393" t="str">
        <f>IF(W9="","",INDEX(DIFFERENTIATION_UNMERGE_AREA,MATCH(W9,DIFFERENTIATION_ID_DIFF,0)))</f>
        <v>Территория 7</v>
      </c>
      <c r="X11" s="2393" t="str">
        <f>IF(X9="","",INDEX(DIFFERENTIATION_UNMERGE_AREA,MATCH(X9,DIFFERENTIATION_ID_DIFF,0)))</f>
        <v>Территория 7</v>
      </c>
      <c r="Y11" s="2393" t="str">
        <f>IF(Y9="","",INDEX(DIFFERENTIATION_UNMERGE_AREA,MATCH(Y9,DIFFERENTIATION_ID_DIFF,0)))</f>
        <v>Территория 7</v>
      </c>
      <c r="Z11" s="2393" t="str">
        <f>IF(Z9="","",INDEX(DIFFERENTIATION_UNMERGE_AREA,MATCH(Z9,DIFFERENTIATION_ID_DIFF,0)))</f>
        <v>Территория 8</v>
      </c>
      <c r="AA11" s="2393" t="str">
        <f>IF(AA9="","",INDEX(DIFFERENTIATION_UNMERGE_AREA,MATCH(AA9,DIFFERENTIATION_ID_DIFF,0)))</f>
        <v>Территория 8</v>
      </c>
      <c r="AB11" s="2393" t="str">
        <f>IF(AB9="","",INDEX(DIFFERENTIATION_UNMERGE_AREA,MATCH(AB9,DIFFERENTIATION_ID_DIFF,0)))</f>
        <v>Территория 8</v>
      </c>
      <c r="AC11" s="2393" t="str">
        <f>IF(AC9="","",INDEX(DIFFERENTIATION_UNMERGE_AREA,MATCH(AC9,DIFFERENTIATION_ID_DIFF,0)))</f>
        <v>Территория 9</v>
      </c>
      <c r="AE11" s="2127"/>
      <c r="BA11" s="1631">
        <v>11</v>
      </c>
    </row>
    <row customHeight="1" ht="11.549999999999999">
      <c r="E12" s="2050" t="s">
        <v>718</v>
      </c>
      <c r="I12" s="1662"/>
      <c r="J12" s="2367" t="s">
        <v>645</v>
      </c>
      <c r="K12" s="2368"/>
      <c r="L12" s="2029" t="str">
        <f>IF(L9="","",INDEX(DIFFERENTIATION_UNMERGE_SYSTEM,MATCH(L9,DIFFERENTIATION_ID_DIFF,0)))</f>
        <v/>
      </c>
      <c r="M12" s="2029" t="str">
        <f>IF(M9="","",INDEX(DIFFERENTIATION_UNMERGE_SYSTEM,MATCH(M9,DIFFERENTIATION_ID_DIFF,0)))</f>
        <v>Центральная котельная, а. Адыге-Хабль</v>
      </c>
      <c r="N12" s="2393" t="str">
        <f>IF(N9="","",INDEX(DIFFERENTIATION_UNMERGE_SYSTEM,MATCH(N9,DIFFERENTIATION_ID_DIFF,0)))</f>
        <v>Центральная котельная, г. Теберда</v>
      </c>
      <c r="O12" s="2393" t="str">
        <f>IF(O9="","",INDEX(DIFFERENTIATION_UNMERGE_SYSTEM,MATCH(O9,DIFFERENTIATION_ID_DIFF,0)))</f>
        <v>Котельная "Южная", г. Теберда</v>
      </c>
      <c r="P12" s="2393" t="str">
        <f>IF(P9="","",INDEX(DIFFERENTIATION_UNMERGE_SYSTEM,MATCH(P9,DIFFERENTIATION_ID_DIFF,0)))</f>
        <v>Котельная заповедника, г. Теберда</v>
      </c>
      <c r="Q12" s="2393" t="str">
        <f>IF(Q9="","",INDEX(DIFFERENTIATION_UNMERGE_SYSTEM,MATCH(Q9,DIFFERENTIATION_ID_DIFF,0)))</f>
        <v>Центральная котельная, п. Домбай</v>
      </c>
      <c r="R12" s="2393" t="str">
        <f>IF(R9="","",INDEX(DIFFERENTIATION_UNMERGE_SYSTEM,MATCH(R9,DIFFERENTIATION_ID_DIFF,0)))</f>
        <v>АБМК, п. Правокубанский</v>
      </c>
      <c r="S12" s="2393" t="str">
        <f>IF(S9="","",INDEX(DIFFERENTIATION_UNMERGE_SYSTEM,MATCH(S9,DIFFERENTIATION_ID_DIFF,0)))</f>
        <v>Котельная №1, с. Учкекен</v>
      </c>
      <c r="T12" s="2393" t="str">
        <f>IF(T9="","",INDEX(DIFFERENTIATION_UNMERGE_SYSTEM,MATCH(T9,DIFFERENTIATION_ID_DIFF,0)))</f>
        <v>Котельная №2, с. Учкекен</v>
      </c>
      <c r="U12" s="2393" t="str">
        <f>IF(U9="","",INDEX(DIFFERENTIATION_UNMERGE_SYSTEM,MATCH(U9,DIFFERENTIATION_ID_DIFF,0)))</f>
        <v>Котельная №3, с. Учкекен</v>
      </c>
      <c r="V12" s="2393" t="str">
        <f>IF(V9="","",INDEX(DIFFERENTIATION_UNMERGE_SYSTEM,MATCH(V9,DIFFERENTIATION_ID_DIFF,0)))</f>
        <v>Центральная котельная, п. Эркен-Шахар</v>
      </c>
      <c r="W12" s="2393" t="str">
        <f>IF(W9="","",INDEX(DIFFERENTIATION_UNMERGE_SYSTEM,MATCH(W9,DIFFERENTIATION_ID_DIFF,0)))</f>
        <v>Центральная котельная, п. Кавказский</v>
      </c>
      <c r="X12" s="2393" t="str">
        <f>IF(X9="","",INDEX(DIFFERENTIATION_UNMERGE_SYSTEM,MATCH(X9,DIFFERENTIATION_ID_DIFF,0)))</f>
        <v>Центральная котельная, п. Октябрьский</v>
      </c>
      <c r="Y12" s="2393" t="str">
        <f>IF(Y9="","",INDEX(DIFFERENTIATION_UNMERGE_SYSTEM,MATCH(Y9,DIFFERENTIATION_ID_DIFF,0)))</f>
        <v>Центральная котельная, п. Ударный</v>
      </c>
      <c r="Z12" s="2393" t="str">
        <f>IF(Z9="","",INDEX(DIFFERENTIATION_UNMERGE_SYSTEM,MATCH(Z9,DIFFERENTIATION_ID_DIFF,0)))</f>
        <v>Центральная котельная, ст. Преградная</v>
      </c>
      <c r="AA12" s="2393" t="str">
        <f>IF(AA9="","",INDEX(DIFFERENTIATION_UNMERGE_SYSTEM,MATCH(AA9,DIFFERENTIATION_ID_DIFF,0)))</f>
        <v>Центральная котельная, с. Уруп</v>
      </c>
      <c r="AB12" s="2393" t="str">
        <f>IF(AB9="","",INDEX(DIFFERENTIATION_UNMERGE_SYSTEM,MATCH(AB9,DIFFERENTIATION_ID_DIFF,0)))</f>
        <v>Центральная котельная, п. Медногорский</v>
      </c>
      <c r="AC12" s="2393" t="str">
        <f>IF(AC9="","",INDEX(DIFFERENTIATION_UNMERGE_SYSTEM,MATCH(AC9,DIFFERENTIATION_ID_DIFF,0)))</f>
        <v>Центральная котельная, а. Хабез</v>
      </c>
      <c r="AE12" s="2127"/>
      <c r="BA12" s="1631">
        <v>11</v>
      </c>
    </row>
    <row customHeight="1" ht="11.549999999999999">
      <c r="E13" s="2050" t="s">
        <v>719</v>
      </c>
      <c r="F13" s="2050" t="s">
        <v>720</v>
      </c>
      <c r="I13" s="2369" t="s">
        <v>380</v>
      </c>
      <c r="J13" s="2370"/>
      <c r="K13" s="2370"/>
      <c r="L13" s="2027"/>
      <c r="M13" s="2067"/>
      <c r="N13" s="2367"/>
      <c r="O13" s="2367"/>
      <c r="P13" s="2367"/>
      <c r="Q13" s="2367"/>
      <c r="R13" s="2367"/>
      <c r="S13" s="2367"/>
      <c r="T13" s="2367"/>
      <c r="U13" s="2367"/>
      <c r="V13" s="2367"/>
      <c r="W13" s="2367"/>
      <c r="X13" s="2367"/>
      <c r="Y13" s="2367"/>
      <c r="Z13" s="2367"/>
      <c r="AA13" s="2367"/>
      <c r="AB13" s="2367"/>
      <c r="AC13" s="2367"/>
      <c r="AE13" s="2127"/>
      <c r="BA13" s="1631">
        <v>11</v>
      </c>
    </row>
    <row customHeight="1" ht="24">
      <c r="I14" s="2020" t="s">
        <v>88</v>
      </c>
      <c r="J14" s="2020" t="s">
        <v>382</v>
      </c>
      <c r="K14" s="2020" t="s">
        <v>646</v>
      </c>
      <c r="L14" s="2060" t="s">
        <v>383</v>
      </c>
      <c r="M14" s="2061" t="s">
        <v>383</v>
      </c>
      <c r="N14" s="2262" t="s">
        <v>383</v>
      </c>
      <c r="O14" s="2262" t="s">
        <v>383</v>
      </c>
      <c r="P14" s="2262" t="s">
        <v>383</v>
      </c>
      <c r="Q14" s="2262" t="s">
        <v>383</v>
      </c>
      <c r="R14" s="2262" t="s">
        <v>383</v>
      </c>
      <c r="S14" s="2262" t="s">
        <v>383</v>
      </c>
      <c r="T14" s="2262" t="s">
        <v>383</v>
      </c>
      <c r="U14" s="2262" t="s">
        <v>383</v>
      </c>
      <c r="V14" s="2262" t="s">
        <v>383</v>
      </c>
      <c r="W14" s="2262" t="s">
        <v>383</v>
      </c>
      <c r="X14" s="2262" t="s">
        <v>383</v>
      </c>
      <c r="Y14" s="2262" t="s">
        <v>383</v>
      </c>
      <c r="Z14" s="2262" t="s">
        <v>383</v>
      </c>
      <c r="AA14" s="2262" t="s">
        <v>383</v>
      </c>
      <c r="AB14" s="2262" t="s">
        <v>383</v>
      </c>
      <c r="AC14" s="2262" t="s">
        <v>383</v>
      </c>
      <c r="AE14" s="2127"/>
      <c r="BA14" s="1631">
        <v>23</v>
      </c>
    </row>
    <row customHeight="1" ht="24">
      <c r="A15" s="2054"/>
      <c r="B15" s="2053" t="s">
        <v>721</v>
      </c>
      <c r="C15" s="2053" t="s">
        <v>722</v>
      </c>
      <c r="D15" s="2052" t="s">
        <v>723</v>
      </c>
      <c r="E15" s="2056" t="s">
        <v>724</v>
      </c>
      <c r="F15" s="2056" t="s">
        <v>724</v>
      </c>
      <c r="G15" s="1636" t="s">
        <v>668</v>
      </c>
      <c r="H15" s="2021"/>
      <c r="I15" s="1630">
        <v>1</v>
      </c>
      <c r="J15" s="2022" t="s">
        <v>725</v>
      </c>
      <c r="K15" s="2020" t="s">
        <v>386</v>
      </c>
      <c r="L15" s="662"/>
      <c r="M15" s="818"/>
      <c r="N15" s="662"/>
      <c r="O15" s="662"/>
      <c r="P15" s="662"/>
      <c r="Q15" s="662"/>
      <c r="R15" s="662"/>
      <c r="S15" s="662"/>
      <c r="T15" s="662"/>
      <c r="U15" s="662"/>
      <c r="V15" s="662"/>
      <c r="W15" s="662"/>
      <c r="X15" s="662"/>
      <c r="Y15" s="662"/>
      <c r="Z15" s="662"/>
      <c r="AA15" s="662"/>
      <c r="AB15" s="662"/>
      <c r="AC15" s="662"/>
      <c r="AD15" s="543" t="s">
        <v>726</v>
      </c>
      <c r="AE15" s="1525" t="s">
        <v>727</v>
      </c>
      <c r="AF15" s="543" t="s">
        <v>726</v>
      </c>
      <c r="BA15" s="1631">
        <v>23</v>
      </c>
    </row>
    <row customHeight="1" ht="35.699999999999996">
      <c r="A16" s="2054"/>
      <c r="B16" s="2053" t="s">
        <v>728</v>
      </c>
      <c r="C16" s="2053" t="s">
        <v>729</v>
      </c>
      <c r="D16" s="2052" t="s">
        <v>713</v>
      </c>
      <c r="E16" s="2056" t="s">
        <v>724</v>
      </c>
      <c r="F16" s="2056" t="s">
        <v>724</v>
      </c>
      <c r="H16" s="2021"/>
      <c r="I16" s="1629">
        <v>2</v>
      </c>
      <c r="J16" s="2063" t="s">
        <v>730</v>
      </c>
      <c r="K16" s="2062" t="s">
        <v>636</v>
      </c>
      <c r="L16" s="2068"/>
      <c r="M16" s="1676"/>
      <c r="N16" s="2068"/>
      <c r="O16" s="2068"/>
      <c r="P16" s="2068"/>
      <c r="Q16" s="2068"/>
      <c r="R16" s="2068"/>
      <c r="S16" s="2068"/>
      <c r="T16" s="2068"/>
      <c r="U16" s="2068"/>
      <c r="V16" s="2068"/>
      <c r="W16" s="2068"/>
      <c r="X16" s="2068"/>
      <c r="Y16" s="2068"/>
      <c r="Z16" s="2068"/>
      <c r="AA16" s="2068"/>
      <c r="AB16" s="2068"/>
      <c r="AC16" s="2068"/>
      <c r="AD16" s="543" t="s">
        <v>726</v>
      </c>
      <c r="AE16" s="1525" t="s">
        <v>731</v>
      </c>
      <c r="AF16" s="543" t="s">
        <v>726</v>
      </c>
      <c r="BA16" s="1631">
        <v>34</v>
      </c>
    </row>
    <row s="1642" customFormat="1" customHeight="1" ht="17.25" hidden="1">
      <c r="A17" s="1167"/>
      <c r="B17" s="1167"/>
      <c r="C17" s="1167"/>
      <c r="D17" s="1167"/>
      <c r="E17" s="1167"/>
      <c r="H17" s="1324"/>
      <c r="I17" s="1013" t="s">
        <v>732</v>
      </c>
      <c r="J17" s="991"/>
      <c r="K17" s="1013"/>
      <c r="L17" s="992"/>
      <c r="M17" s="992"/>
      <c r="N17" s="992"/>
      <c r="O17" s="992"/>
      <c r="P17" s="992"/>
      <c r="Q17" s="992"/>
      <c r="R17" s="992"/>
      <c r="S17" s="992"/>
      <c r="T17" s="992"/>
      <c r="U17" s="992"/>
      <c r="V17" s="992"/>
      <c r="W17" s="992"/>
      <c r="X17" s="992"/>
      <c r="Y17" s="992"/>
      <c r="Z17" s="992"/>
      <c r="AA17" s="992"/>
      <c r="AB17" s="992"/>
      <c r="AC17" s="992"/>
      <c r="AE17" s="1385"/>
      <c r="BA17" s="1636">
        <v>1</v>
      </c>
    </row>
    <row s="1366" customFormat="1" customHeight="1" ht="24">
      <c r="A18" s="987"/>
      <c r="B18" s="987"/>
      <c r="C18" s="987"/>
      <c r="D18" s="987"/>
      <c r="E18" s="987"/>
      <c r="G18" s="1636"/>
      <c r="H18" s="1633"/>
      <c r="I18" s="570"/>
      <c r="J18" s="571" t="s">
        <v>666</v>
      </c>
      <c r="K18" s="572"/>
      <c r="L18" s="2070"/>
      <c r="M18" s="573"/>
      <c r="N18" s="2729"/>
      <c r="O18" s="2730"/>
      <c r="P18" s="2731"/>
      <c r="Q18" s="2732"/>
      <c r="R18" s="2733"/>
      <c r="S18" s="2734"/>
      <c r="T18" s="2735"/>
      <c r="U18" s="2736"/>
      <c r="V18" s="2737"/>
      <c r="W18" s="2738"/>
      <c r="X18" s="2739"/>
      <c r="Y18" s="2740"/>
      <c r="Z18" s="2741"/>
      <c r="AA18" s="2742"/>
      <c r="AB18" s="2743"/>
      <c r="AC18" s="2744"/>
      <c r="AD18" s="543"/>
      <c r="AE18" s="1525" t="s">
        <v>667</v>
      </c>
      <c r="AF18" s="543"/>
      <c r="AG18" s="1636"/>
      <c r="AH18" s="1636"/>
      <c r="AM18" s="1636"/>
      <c r="AP18" s="544"/>
      <c r="AV18" s="1632"/>
      <c r="AW18" s="1632"/>
      <c r="AX18" s="1632"/>
      <c r="AY18" s="1632"/>
      <c r="AZ18" s="1632"/>
      <c r="BA18" s="1366">
        <v>23</v>
      </c>
    </row>
    <row customHeight="1" ht="19.95">
      <c r="A19" s="2054"/>
      <c r="B19" s="2053" t="s">
        <v>733</v>
      </c>
      <c r="C19" s="2053" t="s">
        <v>734</v>
      </c>
      <c r="D19" s="2052" t="s">
        <v>713</v>
      </c>
      <c r="E19" s="2056" t="s">
        <v>724</v>
      </c>
      <c r="F19" s="2056" t="s">
        <v>724</v>
      </c>
      <c r="H19" s="2021"/>
      <c r="I19" s="1664">
        <v>3</v>
      </c>
      <c r="J19" s="2022" t="s">
        <v>734</v>
      </c>
      <c r="K19" s="2018" t="s">
        <v>636</v>
      </c>
      <c r="L19" s="727"/>
      <c r="M19" s="557"/>
      <c r="N19" s="727"/>
      <c r="O19" s="727"/>
      <c r="P19" s="727"/>
      <c r="Q19" s="727"/>
      <c r="R19" s="727"/>
      <c r="S19" s="727"/>
      <c r="T19" s="727"/>
      <c r="U19" s="727"/>
      <c r="V19" s="727"/>
      <c r="W19" s="727"/>
      <c r="X19" s="727"/>
      <c r="Y19" s="727"/>
      <c r="Z19" s="727"/>
      <c r="AA19" s="727"/>
      <c r="AB19" s="727"/>
      <c r="AC19" s="727"/>
      <c r="AD19" s="543"/>
      <c r="AE19" s="1525" t="s">
        <v>735</v>
      </c>
      <c r="AF19" s="543"/>
      <c r="BA19" s="1631">
        <v>19</v>
      </c>
    </row>
    <row customHeight="1" ht="77.7">
      <c r="A20" s="2054"/>
      <c r="B20" s="2053" t="s">
        <v>736</v>
      </c>
      <c r="C20" s="2053" t="s">
        <v>737</v>
      </c>
      <c r="D20" s="2052" t="s">
        <v>713</v>
      </c>
      <c r="E20" s="2056" t="s">
        <v>724</v>
      </c>
      <c r="F20" s="2056" t="s">
        <v>724</v>
      </c>
      <c r="H20" s="2021"/>
      <c r="I20" s="1664">
        <v>4</v>
      </c>
      <c r="J20" s="2022" t="s">
        <v>738</v>
      </c>
      <c r="K20" s="2018" t="s">
        <v>663</v>
      </c>
      <c r="L20" s="727"/>
      <c r="M20" s="557"/>
      <c r="N20" s="727"/>
      <c r="O20" s="727"/>
      <c r="P20" s="727"/>
      <c r="Q20" s="727"/>
      <c r="R20" s="727"/>
      <c r="S20" s="727"/>
      <c r="T20" s="727"/>
      <c r="U20" s="727"/>
      <c r="V20" s="727"/>
      <c r="W20" s="727"/>
      <c r="X20" s="727"/>
      <c r="Y20" s="727"/>
      <c r="Z20" s="727"/>
      <c r="AA20" s="727"/>
      <c r="AB20" s="727"/>
      <c r="AC20" s="727"/>
      <c r="AD20" s="543"/>
      <c r="AE20" s="1525"/>
      <c r="AF20" s="543"/>
      <c r="BA20" s="1631">
        <v>74</v>
      </c>
    </row>
    <row customHeight="1" ht="35.699999999999996">
      <c r="A21" s="2054"/>
      <c r="B21" s="2053" t="s">
        <v>739</v>
      </c>
      <c r="C21" s="2053" t="s">
        <v>740</v>
      </c>
      <c r="D21" s="2052" t="s">
        <v>713</v>
      </c>
      <c r="E21" s="2056" t="s">
        <v>724</v>
      </c>
      <c r="F21" s="2056" t="s">
        <v>724</v>
      </c>
      <c r="H21" s="2021"/>
      <c r="I21" s="1664">
        <v>5</v>
      </c>
      <c r="J21" s="2022" t="s">
        <v>741</v>
      </c>
      <c r="K21" s="2018" t="s">
        <v>663</v>
      </c>
      <c r="L21" s="727"/>
      <c r="M21" s="557"/>
      <c r="N21" s="727"/>
      <c r="O21" s="727"/>
      <c r="P21" s="727"/>
      <c r="Q21" s="727"/>
      <c r="R21" s="727"/>
      <c r="S21" s="727"/>
      <c r="T21" s="727"/>
      <c r="U21" s="727"/>
      <c r="V21" s="727"/>
      <c r="W21" s="727"/>
      <c r="X21" s="727"/>
      <c r="Y21" s="727"/>
      <c r="Z21" s="727"/>
      <c r="AA21" s="727"/>
      <c r="AB21" s="727"/>
      <c r="AC21" s="727"/>
      <c r="AD21" s="543"/>
      <c r="AE21" s="1525" t="s">
        <v>735</v>
      </c>
      <c r="AF21" s="543"/>
      <c r="BA21" s="1631">
        <v>34</v>
      </c>
    </row>
    <row customHeight="1" ht="48.29999999999999">
      <c r="A22" s="2054"/>
      <c r="B22" s="2053" t="s">
        <v>742</v>
      </c>
      <c r="C22" s="2053" t="s">
        <v>743</v>
      </c>
      <c r="D22" s="2052" t="s">
        <v>713</v>
      </c>
      <c r="E22" s="2056" t="s">
        <v>724</v>
      </c>
      <c r="F22" s="2056" t="s">
        <v>724</v>
      </c>
      <c r="H22" s="2021"/>
      <c r="I22" s="1664">
        <v>6</v>
      </c>
      <c r="J22" s="2022" t="s">
        <v>744</v>
      </c>
      <c r="K22" s="2018" t="s">
        <v>663</v>
      </c>
      <c r="L22" s="727"/>
      <c r="M22" s="557"/>
      <c r="N22" s="727"/>
      <c r="O22" s="727"/>
      <c r="P22" s="727"/>
      <c r="Q22" s="727"/>
      <c r="R22" s="727"/>
      <c r="S22" s="727"/>
      <c r="T22" s="727"/>
      <c r="U22" s="727"/>
      <c r="V22" s="727"/>
      <c r="W22" s="727"/>
      <c r="X22" s="727"/>
      <c r="Y22" s="727"/>
      <c r="Z22" s="727"/>
      <c r="AA22" s="727"/>
      <c r="AB22" s="727"/>
      <c r="AC22" s="727"/>
      <c r="AD22" s="543"/>
      <c r="AE22" s="1525" t="s">
        <v>745</v>
      </c>
      <c r="AF22" s="543"/>
      <c r="BA22" s="1631">
        <v>46</v>
      </c>
    </row>
    <row customHeight="1" ht="19.95">
      <c r="A23" s="2054"/>
      <c r="B23" s="2053" t="s">
        <v>746</v>
      </c>
      <c r="C23" s="2053" t="s">
        <v>747</v>
      </c>
      <c r="D23" s="2052" t="s">
        <v>713</v>
      </c>
      <c r="E23" s="2056" t="s">
        <v>724</v>
      </c>
      <c r="F23" s="2056" t="s">
        <v>724</v>
      </c>
      <c r="H23" s="2021"/>
      <c r="I23" s="1664" t="s">
        <v>748</v>
      </c>
      <c r="J23" s="1524" t="s">
        <v>749</v>
      </c>
      <c r="K23" s="2018" t="s">
        <v>663</v>
      </c>
      <c r="L23" s="727"/>
      <c r="M23" s="557"/>
      <c r="N23" s="727"/>
      <c r="O23" s="727"/>
      <c r="P23" s="727"/>
      <c r="Q23" s="727"/>
      <c r="R23" s="727"/>
      <c r="S23" s="727"/>
      <c r="T23" s="727"/>
      <c r="U23" s="727"/>
      <c r="V23" s="727"/>
      <c r="W23" s="727"/>
      <c r="X23" s="727"/>
      <c r="Y23" s="727"/>
      <c r="Z23" s="727"/>
      <c r="AA23" s="727"/>
      <c r="AB23" s="727"/>
      <c r="AC23" s="727"/>
      <c r="AD23" s="543"/>
      <c r="AE23" s="1525" t="s">
        <v>735</v>
      </c>
      <c r="AF23" s="543"/>
      <c r="BA23" s="1631">
        <v>19</v>
      </c>
    </row>
    <row customHeight="1" ht="19.95">
      <c r="A24" s="2054"/>
      <c r="B24" s="2053" t="s">
        <v>750</v>
      </c>
      <c r="C24" s="2053" t="s">
        <v>751</v>
      </c>
      <c r="D24" s="2052" t="s">
        <v>713</v>
      </c>
      <c r="E24" s="2056" t="s">
        <v>724</v>
      </c>
      <c r="F24" s="2056" t="s">
        <v>724</v>
      </c>
      <c r="H24" s="2021"/>
      <c r="I24" s="1664" t="s">
        <v>752</v>
      </c>
      <c r="J24" s="1524" t="s">
        <v>753</v>
      </c>
      <c r="K24" s="2018" t="s">
        <v>663</v>
      </c>
      <c r="L24" s="727"/>
      <c r="M24" s="557"/>
      <c r="N24" s="727"/>
      <c r="O24" s="727"/>
      <c r="P24" s="727"/>
      <c r="Q24" s="727"/>
      <c r="R24" s="727"/>
      <c r="S24" s="727"/>
      <c r="T24" s="727"/>
      <c r="U24" s="727"/>
      <c r="V24" s="727"/>
      <c r="W24" s="727"/>
      <c r="X24" s="727"/>
      <c r="Y24" s="727"/>
      <c r="Z24" s="727"/>
      <c r="AA24" s="727"/>
      <c r="AB24" s="727"/>
      <c r="AC24" s="727"/>
      <c r="AD24" s="543"/>
      <c r="AE24" s="1525"/>
      <c r="AF24" s="543"/>
      <c r="BA24" s="1631">
        <v>19</v>
      </c>
    </row>
    <row customHeight="1" ht="24">
      <c r="A25" s="2054"/>
      <c r="B25" s="2053" t="s">
        <v>754</v>
      </c>
      <c r="C25" s="2053" t="s">
        <v>755</v>
      </c>
      <c r="D25" s="2052" t="s">
        <v>713</v>
      </c>
      <c r="E25" s="2056" t="s">
        <v>724</v>
      </c>
      <c r="F25" s="2056" t="s">
        <v>724</v>
      </c>
      <c r="H25" s="2021"/>
      <c r="I25" s="1664" t="s">
        <v>756</v>
      </c>
      <c r="J25" s="1524" t="s">
        <v>757</v>
      </c>
      <c r="K25" s="2018" t="s">
        <v>663</v>
      </c>
      <c r="L25" s="727"/>
      <c r="M25" s="557"/>
      <c r="N25" s="727"/>
      <c r="O25" s="727"/>
      <c r="P25" s="727"/>
      <c r="Q25" s="727"/>
      <c r="R25" s="727"/>
      <c r="S25" s="727"/>
      <c r="T25" s="727"/>
      <c r="U25" s="727"/>
      <c r="V25" s="727"/>
      <c r="W25" s="727"/>
      <c r="X25" s="727"/>
      <c r="Y25" s="727"/>
      <c r="Z25" s="727"/>
      <c r="AA25" s="727"/>
      <c r="AB25" s="727"/>
      <c r="AC25" s="727"/>
      <c r="AD25" s="543"/>
      <c r="AE25" s="1525"/>
      <c r="AF25" s="543"/>
      <c r="BA25" s="1631">
        <v>23</v>
      </c>
    </row>
    <row customHeight="1" ht="24">
      <c r="A26" s="2054"/>
      <c r="B26" s="2053" t="s">
        <v>758</v>
      </c>
      <c r="C26" s="2053" t="s">
        <v>759</v>
      </c>
      <c r="D26" s="2052" t="s">
        <v>713</v>
      </c>
      <c r="E26" s="2056" t="s">
        <v>724</v>
      </c>
      <c r="F26" s="2056" t="s">
        <v>724</v>
      </c>
      <c r="H26" s="2021"/>
      <c r="I26" s="1664">
        <v>7</v>
      </c>
      <c r="J26" s="2022" t="s">
        <v>759</v>
      </c>
      <c r="K26" s="2018" t="s">
        <v>760</v>
      </c>
      <c r="L26" s="727"/>
      <c r="M26" s="557"/>
      <c r="N26" s="727"/>
      <c r="O26" s="727"/>
      <c r="P26" s="727"/>
      <c r="Q26" s="727"/>
      <c r="R26" s="727"/>
      <c r="S26" s="727"/>
      <c r="T26" s="727"/>
      <c r="U26" s="727"/>
      <c r="V26" s="727"/>
      <c r="W26" s="727"/>
      <c r="X26" s="727"/>
      <c r="Y26" s="727"/>
      <c r="Z26" s="727"/>
      <c r="AA26" s="727"/>
      <c r="AB26" s="727"/>
      <c r="AC26" s="727"/>
      <c r="AD26" s="543"/>
      <c r="AE26" s="1525"/>
      <c r="AF26" s="543"/>
      <c r="BA26" s="1631">
        <v>23</v>
      </c>
    </row>
    <row customHeight="1" ht="24">
      <c r="A27" s="2054"/>
      <c r="B27" s="2053" t="s">
        <v>761</v>
      </c>
      <c r="C27" s="2053" t="s">
        <v>762</v>
      </c>
      <c r="D27" s="2052" t="s">
        <v>713</v>
      </c>
      <c r="E27" s="2056" t="s">
        <v>724</v>
      </c>
      <c r="F27" s="2056" t="s">
        <v>724</v>
      </c>
      <c r="H27" s="2021"/>
      <c r="I27" s="1664">
        <v>8</v>
      </c>
      <c r="J27" s="2022" t="s">
        <v>762</v>
      </c>
      <c r="K27" s="2018" t="s">
        <v>669</v>
      </c>
      <c r="L27" s="727"/>
      <c r="M27" s="557"/>
      <c r="N27" s="727"/>
      <c r="O27" s="727"/>
      <c r="P27" s="727"/>
      <c r="Q27" s="727"/>
      <c r="R27" s="727"/>
      <c r="S27" s="727"/>
      <c r="T27" s="727"/>
      <c r="U27" s="727"/>
      <c r="V27" s="727"/>
      <c r="W27" s="727"/>
      <c r="X27" s="727"/>
      <c r="Y27" s="727"/>
      <c r="Z27" s="727"/>
      <c r="AA27" s="727"/>
      <c r="AB27" s="727"/>
      <c r="AC27" s="727"/>
      <c r="AD27" s="543"/>
      <c r="AE27" s="1525"/>
      <c r="AF27" s="543"/>
      <c r="BA27" s="1631">
        <v>23</v>
      </c>
    </row>
    <row customHeight="1" ht="35.699999999999996">
      <c r="A28" s="2054"/>
      <c r="B28" s="2053" t="s">
        <v>763</v>
      </c>
      <c r="C28" s="2053" t="s">
        <v>764</v>
      </c>
      <c r="D28" s="2052" t="s">
        <v>713</v>
      </c>
      <c r="E28" s="2056" t="s">
        <v>724</v>
      </c>
      <c r="F28" s="2056" t="s">
        <v>724</v>
      </c>
      <c r="H28" s="2021"/>
      <c r="I28" s="1675">
        <v>9</v>
      </c>
      <c r="J28" s="2022" t="s">
        <v>765</v>
      </c>
      <c r="K28" s="2018" t="s">
        <v>640</v>
      </c>
      <c r="L28" s="727"/>
      <c r="M28" s="557"/>
      <c r="N28" s="727"/>
      <c r="O28" s="727"/>
      <c r="P28" s="727"/>
      <c r="Q28" s="727"/>
      <c r="R28" s="727"/>
      <c r="S28" s="727"/>
      <c r="T28" s="727"/>
      <c r="U28" s="727"/>
      <c r="V28" s="727"/>
      <c r="W28" s="727"/>
      <c r="X28" s="727"/>
      <c r="Y28" s="727"/>
      <c r="Z28" s="727"/>
      <c r="AA28" s="727"/>
      <c r="AB28" s="727"/>
      <c r="AC28" s="727"/>
      <c r="AD28" s="543"/>
      <c r="AE28" s="1525"/>
      <c r="AF28" s="543"/>
      <c r="BA28" s="1631">
        <v>34</v>
      </c>
    </row>
    <row customHeight="1" ht="35.699999999999996">
      <c r="A29" s="2054"/>
      <c r="B29" s="2053" t="s">
        <v>766</v>
      </c>
      <c r="C29" s="2053" t="s">
        <v>767</v>
      </c>
      <c r="D29" s="2052" t="s">
        <v>713</v>
      </c>
      <c r="E29" s="2056" t="s">
        <v>724</v>
      </c>
      <c r="F29" s="2056" t="s">
        <v>724</v>
      </c>
      <c r="H29" s="2021"/>
      <c r="I29" s="1675">
        <v>10</v>
      </c>
      <c r="J29" s="2022" t="s">
        <v>768</v>
      </c>
      <c r="K29" s="2018" t="s">
        <v>640</v>
      </c>
      <c r="L29" s="727"/>
      <c r="M29" s="557"/>
      <c r="N29" s="727"/>
      <c r="O29" s="727"/>
      <c r="P29" s="727"/>
      <c r="Q29" s="727"/>
      <c r="R29" s="727"/>
      <c r="S29" s="727"/>
      <c r="T29" s="727"/>
      <c r="U29" s="727"/>
      <c r="V29" s="727"/>
      <c r="W29" s="727"/>
      <c r="X29" s="727"/>
      <c r="Y29" s="727"/>
      <c r="Z29" s="727"/>
      <c r="AA29" s="727"/>
      <c r="AB29" s="727"/>
      <c r="AC29" s="727"/>
      <c r="AD29" s="543"/>
      <c r="AE29" s="1525"/>
      <c r="AF29" s="543"/>
      <c r="BA29" s="1631">
        <v>34</v>
      </c>
    </row>
    <row customHeight="1" ht="24">
      <c r="A30" s="2054"/>
      <c r="B30" s="2053" t="s">
        <v>769</v>
      </c>
      <c r="C30" s="2053" t="s">
        <v>770</v>
      </c>
      <c r="D30" s="2052" t="s">
        <v>713</v>
      </c>
      <c r="E30" s="2056" t="s">
        <v>724</v>
      </c>
      <c r="F30" s="2056" t="s">
        <v>724</v>
      </c>
      <c r="H30" s="2021"/>
      <c r="I30" s="1675">
        <v>11</v>
      </c>
      <c r="J30" s="2022" t="s">
        <v>770</v>
      </c>
      <c r="K30" s="2018" t="s">
        <v>670</v>
      </c>
      <c r="L30" s="2069"/>
      <c r="M30" s="1621"/>
      <c r="N30" s="2069"/>
      <c r="O30" s="2069"/>
      <c r="P30" s="2069"/>
      <c r="Q30" s="2069"/>
      <c r="R30" s="2069"/>
      <c r="S30" s="2069"/>
      <c r="T30" s="2069"/>
      <c r="U30" s="2069"/>
      <c r="V30" s="2069"/>
      <c r="W30" s="2069"/>
      <c r="X30" s="2069"/>
      <c r="Y30" s="2069"/>
      <c r="Z30" s="2069"/>
      <c r="AA30" s="2069"/>
      <c r="AB30" s="2069"/>
      <c r="AC30" s="2069"/>
      <c r="AD30" s="543"/>
      <c r="AE30" s="1525"/>
      <c r="AF30" s="543"/>
      <c r="BA30" s="1631">
        <v>23</v>
      </c>
    </row>
    <row customHeight="1" ht="24">
      <c r="A31" s="2054"/>
      <c r="B31" s="2053" t="s">
        <v>771</v>
      </c>
      <c r="C31" s="2053" t="s">
        <v>772</v>
      </c>
      <c r="D31" s="2052" t="s">
        <v>713</v>
      </c>
      <c r="E31" s="2056" t="s">
        <v>724</v>
      </c>
      <c r="F31" s="2056" t="s">
        <v>724</v>
      </c>
      <c r="H31" s="2021"/>
      <c r="I31" s="1675">
        <v>12</v>
      </c>
      <c r="J31" s="2022" t="s">
        <v>772</v>
      </c>
      <c r="K31" s="2018" t="s">
        <v>670</v>
      </c>
      <c r="L31" s="2069"/>
      <c r="M31" s="1621"/>
      <c r="N31" s="2069"/>
      <c r="O31" s="2069"/>
      <c r="P31" s="2069"/>
      <c r="Q31" s="2069"/>
      <c r="R31" s="2069"/>
      <c r="S31" s="2069"/>
      <c r="T31" s="2069"/>
      <c r="U31" s="2069"/>
      <c r="V31" s="2069"/>
      <c r="W31" s="2069"/>
      <c r="X31" s="2069"/>
      <c r="Y31" s="2069"/>
      <c r="Z31" s="2069"/>
      <c r="AA31" s="2069"/>
      <c r="AB31" s="2069"/>
      <c r="AC31" s="2069"/>
      <c r="AD31" s="543"/>
      <c r="AE31" s="1525"/>
      <c r="AF31" s="543"/>
      <c r="BA31" s="1631">
        <v>23</v>
      </c>
    </row>
    <row customHeight="1" ht="48.29999999999999">
      <c r="A32" s="2054"/>
      <c r="B32" s="2053" t="s">
        <v>773</v>
      </c>
      <c r="C32" s="2053" t="s">
        <v>774</v>
      </c>
      <c r="D32" s="2052" t="s">
        <v>713</v>
      </c>
      <c r="E32" s="2056" t="s">
        <v>724</v>
      </c>
      <c r="F32" s="2056" t="s">
        <v>724</v>
      </c>
      <c r="H32" s="2021"/>
      <c r="I32" s="1675">
        <v>13</v>
      </c>
      <c r="J32" s="2022" t="s">
        <v>775</v>
      </c>
      <c r="K32" s="2018" t="s">
        <v>680</v>
      </c>
      <c r="L32" s="727"/>
      <c r="M32" s="557"/>
      <c r="N32" s="727"/>
      <c r="O32" s="727"/>
      <c r="P32" s="727"/>
      <c r="Q32" s="727"/>
      <c r="R32" s="727"/>
      <c r="S32" s="727"/>
      <c r="T32" s="727"/>
      <c r="U32" s="727"/>
      <c r="V32" s="727"/>
      <c r="W32" s="727"/>
      <c r="X32" s="727"/>
      <c r="Y32" s="727"/>
      <c r="Z32" s="727"/>
      <c r="AA32" s="727"/>
      <c r="AB32" s="727"/>
      <c r="AC32" s="727"/>
      <c r="AD32" s="543"/>
      <c r="AE32" s="1525" t="s">
        <v>735</v>
      </c>
      <c r="AF32" s="543"/>
      <c r="BA32" s="1631">
        <v>46</v>
      </c>
    </row>
    <row s="1366" customFormat="1" customHeight="1" ht="48.29999999999999">
      <c r="A33" s="2054"/>
      <c r="B33" s="2053" t="s">
        <v>776</v>
      </c>
      <c r="C33" s="2053" t="s">
        <v>777</v>
      </c>
      <c r="D33" s="2052" t="s">
        <v>713</v>
      </c>
      <c r="E33" s="2056" t="s">
        <v>724</v>
      </c>
      <c r="F33" s="2056" t="s">
        <v>724</v>
      </c>
      <c r="G33" s="1636"/>
      <c r="H33" s="2021"/>
      <c r="I33" s="1675">
        <v>14</v>
      </c>
      <c r="J33" s="2034" t="s">
        <v>778</v>
      </c>
      <c r="K33" s="2023" t="s">
        <v>779</v>
      </c>
      <c r="L33" s="727"/>
      <c r="M33" s="557"/>
      <c r="N33" s="727"/>
      <c r="O33" s="727"/>
      <c r="P33" s="727"/>
      <c r="Q33" s="727"/>
      <c r="R33" s="727"/>
      <c r="S33" s="727"/>
      <c r="T33" s="727"/>
      <c r="U33" s="727"/>
      <c r="V33" s="727"/>
      <c r="W33" s="727"/>
      <c r="X33" s="727"/>
      <c r="Y33" s="727"/>
      <c r="Z33" s="727"/>
      <c r="AA33" s="727"/>
      <c r="AB33" s="727"/>
      <c r="AC33" s="727"/>
      <c r="AD33" s="543"/>
      <c r="AE33" s="1525" t="s">
        <v>735</v>
      </c>
      <c r="AF33" s="543"/>
      <c r="AG33" s="1636"/>
      <c r="AH33" s="1636"/>
      <c r="AM33" s="1636"/>
      <c r="AP33" s="544"/>
      <c r="AV33" s="1632"/>
      <c r="AW33" s="1632"/>
      <c r="AX33" s="1632"/>
      <c r="AY33" s="1632"/>
      <c r="AZ33" s="1632"/>
      <c r="BA33" s="1366">
        <v>46</v>
      </c>
    </row>
    <row customHeight="1" ht="108">
      <c r="A34" s="2054"/>
      <c r="B34" s="2053" t="s">
        <v>780</v>
      </c>
      <c r="C34" s="2053" t="s">
        <v>781</v>
      </c>
      <c r="D34" s="2052" t="s">
        <v>723</v>
      </c>
      <c r="E34" s="2056" t="s">
        <v>724</v>
      </c>
      <c r="F34" s="2056" t="s">
        <v>724</v>
      </c>
      <c r="G34" s="1636" t="s">
        <v>668</v>
      </c>
      <c r="H34" s="2021"/>
      <c r="I34" s="2032">
        <v>15</v>
      </c>
      <c r="J34" s="2033" t="s">
        <v>782</v>
      </c>
      <c r="K34" s="2018" t="s">
        <v>386</v>
      </c>
      <c r="L34" s="385"/>
      <c r="M34" s="1164"/>
      <c r="N34" s="385"/>
      <c r="O34" s="385"/>
      <c r="P34" s="385"/>
      <c r="Q34" s="385"/>
      <c r="R34" s="385"/>
      <c r="S34" s="385"/>
      <c r="T34" s="385"/>
      <c r="U34" s="385"/>
      <c r="V34" s="385"/>
      <c r="W34" s="385"/>
      <c r="X34" s="385"/>
      <c r="Y34" s="385"/>
      <c r="Z34" s="385"/>
      <c r="AA34" s="385"/>
      <c r="AB34" s="385"/>
      <c r="AC34" s="385"/>
      <c r="AD34" s="543"/>
      <c r="AE34" s="1525" t="s">
        <v>727</v>
      </c>
      <c r="AF34" s="543"/>
      <c r="BA34" s="1631">
        <v>103</v>
      </c>
    </row>
    <row s="1641" customFormat="1" customHeight="1" ht="11.549999999999999">
      <c r="A35" s="987"/>
      <c r="B35" s="987"/>
      <c r="C35" s="987"/>
      <c r="D35" s="987"/>
      <c r="E35" s="987"/>
      <c r="F35" s="1636"/>
      <c r="G35" s="1636"/>
      <c r="H35" s="351"/>
      <c r="N35" s="1641"/>
      <c r="O35" s="1641"/>
      <c r="P35" s="1641"/>
      <c r="Q35" s="1641"/>
      <c r="R35" s="1641"/>
      <c r="S35" s="1641"/>
      <c r="T35" s="1641"/>
      <c r="U35" s="1641"/>
      <c r="V35" s="1641"/>
      <c r="W35" s="1641"/>
      <c r="X35" s="1641"/>
      <c r="Y35" s="1641"/>
      <c r="Z35" s="1641"/>
      <c r="AA35" s="1641"/>
      <c r="AB35" s="1641"/>
      <c r="AC35" s="1641"/>
      <c r="AD35" s="1366"/>
      <c r="AF35" s="1366"/>
      <c r="AG35" s="1636"/>
      <c r="AH35" s="1636"/>
      <c r="AI35" s="1366"/>
      <c r="AJ35" s="1366"/>
      <c r="AK35" s="1366"/>
      <c r="AL35" s="1366"/>
      <c r="AM35" s="1636"/>
      <c r="AN35" s="1366"/>
      <c r="AO35" s="1366"/>
      <c r="AP35" s="544"/>
      <c r="AQ35" s="1366"/>
      <c r="AR35" s="1366"/>
      <c r="AS35" s="1366"/>
      <c r="AT35" s="1366"/>
      <c r="AU35" s="1366"/>
      <c r="AV35" s="1632"/>
      <c r="AW35" s="622"/>
      <c r="AX35" s="622"/>
      <c r="AY35" s="622"/>
      <c r="AZ35" s="622"/>
      <c r="BA35" s="1641">
        <v>11</v>
      </c>
    </row>
    <row s="1641" customFormat="1" customHeight="1" ht="11.549999999999999">
      <c r="A36" s="987"/>
      <c r="B36" s="987"/>
      <c r="C36" s="987"/>
      <c r="D36" s="987"/>
      <c r="E36" s="987"/>
      <c r="F36" s="1636"/>
      <c r="G36" s="1636"/>
      <c r="H36" s="351"/>
      <c r="N36" s="1641"/>
      <c r="O36" s="1641"/>
      <c r="P36" s="1641"/>
      <c r="Q36" s="1641"/>
      <c r="R36" s="1641"/>
      <c r="S36" s="1641"/>
      <c r="T36" s="1641"/>
      <c r="U36" s="1641"/>
      <c r="V36" s="1641"/>
      <c r="W36" s="1641"/>
      <c r="X36" s="1641"/>
      <c r="Y36" s="1641"/>
      <c r="Z36" s="1641"/>
      <c r="AA36" s="1641"/>
      <c r="AB36" s="1641"/>
      <c r="AC36" s="1641"/>
      <c r="AD36" s="1366"/>
      <c r="AF36" s="1366"/>
      <c r="AG36" s="1636"/>
      <c r="AH36" s="1636"/>
      <c r="AI36" s="1366"/>
      <c r="AJ36" s="1366"/>
      <c r="AK36" s="1366"/>
      <c r="AL36" s="1366"/>
      <c r="AM36" s="1636"/>
      <c r="AN36" s="1366"/>
      <c r="AO36" s="1366"/>
      <c r="AP36" s="544"/>
      <c r="AQ36" s="1366"/>
      <c r="AR36" s="1366"/>
      <c r="AS36" s="1366"/>
      <c r="AT36" s="1366"/>
      <c r="AU36" s="1366"/>
      <c r="AV36" s="1632"/>
      <c r="AW36" s="622"/>
      <c r="AX36" s="622"/>
      <c r="AY36" s="622"/>
      <c r="AZ36" s="622"/>
      <c r="BA36" s="1641">
        <v>11</v>
      </c>
    </row>
    <row s="1641" customFormat="1" customHeight="1" ht="11.549999999999999">
      <c r="A37" s="987"/>
      <c r="B37" s="987"/>
      <c r="C37" s="987"/>
      <c r="D37" s="987"/>
      <c r="E37" s="987"/>
      <c r="F37" s="1636"/>
      <c r="G37" s="1636"/>
      <c r="H37" s="351"/>
      <c r="L37" s="622"/>
      <c r="M37" s="622"/>
      <c r="N37" s="622"/>
      <c r="O37" s="622"/>
      <c r="P37" s="622"/>
      <c r="Q37" s="622"/>
      <c r="R37" s="622"/>
      <c r="S37" s="622"/>
      <c r="T37" s="622"/>
      <c r="U37" s="622"/>
      <c r="V37" s="622"/>
      <c r="W37" s="622"/>
      <c r="X37" s="622"/>
      <c r="Y37" s="622"/>
      <c r="Z37" s="622"/>
      <c r="AA37" s="622"/>
      <c r="AB37" s="622"/>
      <c r="AC37" s="622"/>
      <c r="AD37" s="1366"/>
      <c r="AF37" s="1366"/>
      <c r="AG37" s="1636"/>
      <c r="AH37" s="1636"/>
      <c r="AI37" s="1366"/>
      <c r="AJ37" s="1366"/>
      <c r="AK37" s="1366"/>
      <c r="AL37" s="1366"/>
      <c r="AM37" s="1636"/>
      <c r="AN37" s="1366"/>
      <c r="AO37" s="1366"/>
      <c r="AP37" s="544"/>
      <c r="AQ37" s="1366"/>
      <c r="AR37" s="1366"/>
      <c r="AS37" s="1366"/>
      <c r="AT37" s="1366"/>
      <c r="AU37" s="1366"/>
      <c r="AV37" s="1632"/>
      <c r="AW37" s="622"/>
      <c r="AX37" s="622"/>
      <c r="AY37" s="622"/>
      <c r="AZ37" s="622"/>
      <c r="BA37" s="1641">
        <v>11</v>
      </c>
    </row>
    <row s="1641" customFormat="1" customHeight="1" ht="11.549999999999999">
      <c r="A38" s="987"/>
      <c r="B38" s="987"/>
      <c r="C38" s="987"/>
      <c r="D38" s="987"/>
      <c r="E38" s="987"/>
      <c r="F38" s="1636"/>
      <c r="G38" s="1636"/>
      <c r="H38" s="351"/>
      <c r="N38" s="1641"/>
      <c r="O38" s="1641"/>
      <c r="P38" s="1641"/>
      <c r="Q38" s="1641"/>
      <c r="R38" s="1641"/>
      <c r="S38" s="1641"/>
      <c r="T38" s="1641"/>
      <c r="U38" s="1641"/>
      <c r="V38" s="1641"/>
      <c r="W38" s="1641"/>
      <c r="X38" s="1641"/>
      <c r="Y38" s="1641"/>
      <c r="Z38" s="1641"/>
      <c r="AA38" s="1641"/>
      <c r="AB38" s="1641"/>
      <c r="AC38" s="1641"/>
      <c r="AD38" s="1366"/>
      <c r="AF38" s="1366"/>
      <c r="AG38" s="1636"/>
      <c r="AH38" s="1636"/>
      <c r="AI38" s="1366"/>
      <c r="AJ38" s="1366"/>
      <c r="AK38" s="1366"/>
      <c r="AL38" s="1366"/>
      <c r="AM38" s="1636"/>
      <c r="AN38" s="1366"/>
      <c r="AO38" s="1366"/>
      <c r="AP38" s="544"/>
      <c r="AQ38" s="1366"/>
      <c r="AR38" s="1366"/>
      <c r="AS38" s="1366"/>
      <c r="AT38" s="1366"/>
      <c r="AU38" s="1366"/>
      <c r="AV38" s="1632"/>
      <c r="AW38" s="622"/>
      <c r="AX38" s="622"/>
      <c r="AY38" s="622"/>
      <c r="AZ38" s="622"/>
      <c r="BA38" s="1641">
        <v>11</v>
      </c>
    </row>
    <row s="1641" customFormat="1" customHeight="1" ht="11.549999999999999">
      <c r="A39" s="987"/>
      <c r="B39" s="987"/>
      <c r="C39" s="987"/>
      <c r="D39" s="987"/>
      <c r="E39" s="987"/>
      <c r="F39" s="1636"/>
      <c r="G39" s="1636"/>
      <c r="H39" s="351"/>
      <c r="N39" s="1641"/>
      <c r="O39" s="1641"/>
      <c r="P39" s="1641"/>
      <c r="Q39" s="1641"/>
      <c r="R39" s="1641"/>
      <c r="S39" s="1641"/>
      <c r="T39" s="1641"/>
      <c r="U39" s="1641"/>
      <c r="V39" s="1641"/>
      <c r="W39" s="1641"/>
      <c r="X39" s="1641"/>
      <c r="Y39" s="1641"/>
      <c r="Z39" s="1641"/>
      <c r="AA39" s="1641"/>
      <c r="AB39" s="1641"/>
      <c r="AC39" s="1641"/>
      <c r="AD39" s="1366"/>
      <c r="AF39" s="1366"/>
      <c r="AG39" s="1636"/>
      <c r="AH39" s="1636"/>
      <c r="AI39" s="1366"/>
      <c r="AJ39" s="1366"/>
      <c r="AK39" s="1366"/>
      <c r="AL39" s="1366"/>
      <c r="AM39" s="1636"/>
      <c r="AN39" s="1366"/>
      <c r="AO39" s="1366"/>
      <c r="AP39" s="544"/>
      <c r="AQ39" s="1366"/>
      <c r="AR39" s="1366"/>
      <c r="AS39" s="1366"/>
      <c r="AT39" s="1366"/>
      <c r="AU39" s="1366"/>
      <c r="AV39" s="1632"/>
      <c r="AW39" s="622"/>
      <c r="AX39" s="622"/>
      <c r="AY39" s="622"/>
      <c r="AZ39" s="622"/>
      <c r="BA39" s="1641">
        <v>11</v>
      </c>
    </row>
    <row s="1641" customFormat="1" customHeight="1" ht="11.549999999999999">
      <c r="A40" s="987"/>
      <c r="B40" s="987"/>
      <c r="C40" s="987"/>
      <c r="D40" s="987"/>
      <c r="E40" s="987"/>
      <c r="F40" s="1636"/>
      <c r="G40" s="1636"/>
      <c r="H40" s="351"/>
      <c r="N40" s="1641"/>
      <c r="O40" s="1641"/>
      <c r="P40" s="1641"/>
      <c r="Q40" s="1641"/>
      <c r="R40" s="1641"/>
      <c r="S40" s="1641"/>
      <c r="T40" s="1641"/>
      <c r="U40" s="1641"/>
      <c r="V40" s="1641"/>
      <c r="W40" s="1641"/>
      <c r="X40" s="1641"/>
      <c r="Y40" s="1641"/>
      <c r="Z40" s="1641"/>
      <c r="AA40" s="1641"/>
      <c r="AB40" s="1641"/>
      <c r="AC40" s="1641"/>
      <c r="AD40" s="1366"/>
      <c r="AF40" s="1366"/>
      <c r="AG40" s="1636"/>
      <c r="AH40" s="1636"/>
      <c r="AI40" s="1366"/>
      <c r="AJ40" s="1366"/>
      <c r="AK40" s="1366"/>
      <c r="AL40" s="1366"/>
      <c r="AM40" s="1636"/>
      <c r="AN40" s="1366"/>
      <c r="AO40" s="1366"/>
      <c r="AP40" s="544"/>
      <c r="AQ40" s="1366"/>
      <c r="AR40" s="1366"/>
      <c r="AS40" s="1366"/>
      <c r="AT40" s="1366"/>
      <c r="AU40" s="1366"/>
      <c r="AV40" s="1632"/>
      <c r="AW40" s="622"/>
      <c r="AX40" s="622"/>
      <c r="AY40" s="622"/>
      <c r="AZ40" s="622"/>
      <c r="BA40" s="1641">
        <v>11</v>
      </c>
    </row>
    <row s="1641" customFormat="1" customHeight="1" ht="11.549999999999999">
      <c r="A41" s="987"/>
      <c r="B41" s="987"/>
      <c r="C41" s="987"/>
      <c r="D41" s="987"/>
      <c r="E41" s="987"/>
      <c r="F41" s="1636"/>
      <c r="G41" s="1636"/>
      <c r="H41" s="351"/>
      <c r="N41" s="1641"/>
      <c r="O41" s="1641"/>
      <c r="P41" s="1641"/>
      <c r="Q41" s="1641"/>
      <c r="R41" s="1641"/>
      <c r="S41" s="1641"/>
      <c r="T41" s="1641"/>
      <c r="U41" s="1641"/>
      <c r="V41" s="1641"/>
      <c r="W41" s="1641"/>
      <c r="X41" s="1641"/>
      <c r="Y41" s="1641"/>
      <c r="Z41" s="1641"/>
      <c r="AA41" s="1641"/>
      <c r="AB41" s="1641"/>
      <c r="AC41" s="1641"/>
      <c r="AD41" s="1366"/>
      <c r="AF41" s="1366"/>
      <c r="AG41" s="1636"/>
      <c r="AH41" s="1636"/>
      <c r="AI41" s="1366"/>
      <c r="AJ41" s="1366"/>
      <c r="AK41" s="1366"/>
      <c r="AL41" s="1366"/>
      <c r="AM41" s="1636"/>
      <c r="AN41" s="1366"/>
      <c r="AO41" s="1366"/>
      <c r="AP41" s="544"/>
      <c r="AQ41" s="1366"/>
      <c r="AR41" s="1366"/>
      <c r="AS41" s="1366"/>
      <c r="AT41" s="1366"/>
      <c r="AU41" s="1366"/>
      <c r="AV41" s="1632"/>
      <c r="AW41" s="622"/>
      <c r="AX41" s="622"/>
      <c r="AY41" s="622"/>
      <c r="AZ41" s="622"/>
      <c r="BA41" s="1641">
        <v>11</v>
      </c>
    </row>
    <row s="1641" customFormat="1" customHeight="1" ht="11.549999999999999">
      <c r="A42" s="987"/>
      <c r="B42" s="987"/>
      <c r="C42" s="987"/>
      <c r="D42" s="987"/>
      <c r="E42" s="987"/>
      <c r="F42" s="1636"/>
      <c r="G42" s="1636"/>
      <c r="H42" s="351"/>
      <c r="N42" s="1641"/>
      <c r="O42" s="1641"/>
      <c r="P42" s="1641"/>
      <c r="Q42" s="1641"/>
      <c r="R42" s="1641"/>
      <c r="S42" s="1641"/>
      <c r="T42" s="1641"/>
      <c r="U42" s="1641"/>
      <c r="V42" s="1641"/>
      <c r="W42" s="1641"/>
      <c r="X42" s="1641"/>
      <c r="Y42" s="1641"/>
      <c r="Z42" s="1641"/>
      <c r="AA42" s="1641"/>
      <c r="AB42" s="1641"/>
      <c r="AC42" s="1641"/>
      <c r="AD42" s="1366"/>
      <c r="AF42" s="1366"/>
      <c r="AG42" s="1636"/>
      <c r="AH42" s="1636"/>
      <c r="AI42" s="1366"/>
      <c r="AJ42" s="1366"/>
      <c r="AK42" s="1366"/>
      <c r="AL42" s="1366"/>
      <c r="AM42" s="1636"/>
      <c r="AN42" s="1366"/>
      <c r="AO42" s="1366"/>
      <c r="AP42" s="544"/>
      <c r="AQ42" s="1366"/>
      <c r="AR42" s="1366"/>
      <c r="AS42" s="1366"/>
      <c r="AT42" s="1366"/>
      <c r="AU42" s="1366"/>
      <c r="AV42" s="1632"/>
      <c r="AW42" s="622"/>
      <c r="AX42" s="622"/>
      <c r="AY42" s="622"/>
      <c r="AZ42" s="622"/>
      <c r="BA42" s="1641">
        <v>11</v>
      </c>
    </row>
    <row s="1641" customFormat="1" customHeight="1" ht="11.549999999999999">
      <c r="A43" s="987"/>
      <c r="B43" s="987"/>
      <c r="C43" s="987"/>
      <c r="D43" s="987"/>
      <c r="E43" s="987"/>
      <c r="F43" s="1636"/>
      <c r="G43" s="1636"/>
      <c r="H43" s="351"/>
      <c r="N43" s="1641"/>
      <c r="O43" s="1641"/>
      <c r="P43" s="1641"/>
      <c r="Q43" s="1641"/>
      <c r="R43" s="1641"/>
      <c r="S43" s="1641"/>
      <c r="T43" s="1641"/>
      <c r="U43" s="1641"/>
      <c r="V43" s="1641"/>
      <c r="W43" s="1641"/>
      <c r="X43" s="1641"/>
      <c r="Y43" s="1641"/>
      <c r="Z43" s="1641"/>
      <c r="AA43" s="1641"/>
      <c r="AB43" s="1641"/>
      <c r="AC43" s="1641"/>
      <c r="AD43" s="1366"/>
      <c r="AF43" s="1366"/>
      <c r="AG43" s="1636"/>
      <c r="AH43" s="1636"/>
      <c r="AI43" s="1366"/>
      <c r="AJ43" s="1366"/>
      <c r="AK43" s="1366"/>
      <c r="AL43" s="1366"/>
      <c r="AM43" s="1636"/>
      <c r="AN43" s="1366"/>
      <c r="AO43" s="1366"/>
      <c r="AP43" s="544"/>
      <c r="AQ43" s="1366"/>
      <c r="AR43" s="1366"/>
      <c r="AS43" s="1366"/>
      <c r="AT43" s="1366"/>
      <c r="AU43" s="1366"/>
      <c r="AV43" s="1632"/>
      <c r="AW43" s="622"/>
      <c r="AX43" s="622"/>
      <c r="AY43" s="622"/>
      <c r="AZ43" s="622"/>
      <c r="BA43" s="1641">
        <v>11</v>
      </c>
    </row>
    <row s="1641" customFormat="1" customHeight="1" ht="11.549999999999999">
      <c r="A44" s="987"/>
      <c r="B44" s="987"/>
      <c r="C44" s="987"/>
      <c r="D44" s="987"/>
      <c r="E44" s="987"/>
      <c r="F44" s="1636"/>
      <c r="G44" s="1636"/>
      <c r="H44" s="351"/>
      <c r="N44" s="1641"/>
      <c r="O44" s="1641"/>
      <c r="P44" s="1641"/>
      <c r="Q44" s="1641"/>
      <c r="R44" s="1641"/>
      <c r="S44" s="1641"/>
      <c r="T44" s="1641"/>
      <c r="U44" s="1641"/>
      <c r="V44" s="1641"/>
      <c r="W44" s="1641"/>
      <c r="X44" s="1641"/>
      <c r="Y44" s="1641"/>
      <c r="Z44" s="1641"/>
      <c r="AA44" s="1641"/>
      <c r="AB44" s="1641"/>
      <c r="AC44" s="1641"/>
      <c r="AD44" s="1366"/>
      <c r="AF44" s="1366"/>
      <c r="AG44" s="1636"/>
      <c r="AH44" s="1636"/>
      <c r="AI44" s="1366"/>
      <c r="AJ44" s="1366"/>
      <c r="AK44" s="1366"/>
      <c r="AL44" s="1366"/>
      <c r="AM44" s="1636"/>
      <c r="AN44" s="1366"/>
      <c r="AO44" s="1366"/>
      <c r="AP44" s="544"/>
      <c r="AQ44" s="1366"/>
      <c r="AR44" s="1366"/>
      <c r="AS44" s="1366"/>
      <c r="AT44" s="1366"/>
      <c r="AU44" s="1366"/>
      <c r="AV44" s="1632"/>
      <c r="AW44" s="622"/>
      <c r="AX44" s="622"/>
      <c r="AY44" s="622"/>
      <c r="AZ44" s="622"/>
      <c r="BA44" s="1641">
        <v>11</v>
      </c>
    </row>
    <row s="1641" customFormat="1" customHeight="1" ht="11.549999999999999">
      <c r="A45" s="987"/>
      <c r="B45" s="987"/>
      <c r="C45" s="987"/>
      <c r="D45" s="987"/>
      <c r="E45" s="987"/>
      <c r="F45" s="1636"/>
      <c r="G45" s="1636"/>
      <c r="H45" s="351"/>
      <c r="N45" s="1641"/>
      <c r="O45" s="1641"/>
      <c r="P45" s="1641"/>
      <c r="Q45" s="1641"/>
      <c r="R45" s="1641"/>
      <c r="S45" s="1641"/>
      <c r="T45" s="1641"/>
      <c r="U45" s="1641"/>
      <c r="V45" s="1641"/>
      <c r="W45" s="1641"/>
      <c r="X45" s="1641"/>
      <c r="Y45" s="1641"/>
      <c r="Z45" s="1641"/>
      <c r="AA45" s="1641"/>
      <c r="AB45" s="1641"/>
      <c r="AC45" s="1641"/>
      <c r="AD45" s="1366"/>
      <c r="AF45" s="1366"/>
      <c r="AG45" s="1636"/>
      <c r="AH45" s="1636"/>
      <c r="AI45" s="1366"/>
      <c r="AJ45" s="1366"/>
      <c r="AK45" s="1366"/>
      <c r="AL45" s="1366"/>
      <c r="AM45" s="1636"/>
      <c r="AN45" s="1366"/>
      <c r="AO45" s="1366"/>
      <c r="AP45" s="544"/>
      <c r="AQ45" s="1366"/>
      <c r="AR45" s="1366"/>
      <c r="AS45" s="1366"/>
      <c r="AT45" s="1366"/>
      <c r="AU45" s="1366"/>
      <c r="AV45" s="1632"/>
      <c r="AW45" s="622"/>
      <c r="AX45" s="622"/>
      <c r="AY45" s="622"/>
      <c r="AZ45" s="622"/>
      <c r="BA45" s="1641">
        <v>11</v>
      </c>
    </row>
    <row s="1641" customFormat="1" customHeight="1" ht="11.549999999999999">
      <c r="A46" s="987"/>
      <c r="B46" s="987"/>
      <c r="C46" s="987"/>
      <c r="D46" s="987"/>
      <c r="E46" s="987"/>
      <c r="F46" s="1636"/>
      <c r="G46" s="1636"/>
      <c r="H46" s="351"/>
      <c r="N46" s="1641"/>
      <c r="O46" s="1641"/>
      <c r="P46" s="1641"/>
      <c r="Q46" s="1641"/>
      <c r="R46" s="1641"/>
      <c r="S46" s="1641"/>
      <c r="T46" s="1641"/>
      <c r="U46" s="1641"/>
      <c r="V46" s="1641"/>
      <c r="W46" s="1641"/>
      <c r="X46" s="1641"/>
      <c r="Y46" s="1641"/>
      <c r="Z46" s="1641"/>
      <c r="AA46" s="1641"/>
      <c r="AB46" s="1641"/>
      <c r="AC46" s="1641"/>
      <c r="AD46" s="1366"/>
      <c r="AF46" s="1366"/>
      <c r="AG46" s="1636"/>
      <c r="AH46" s="1636"/>
      <c r="AI46" s="1366"/>
      <c r="AJ46" s="1366"/>
      <c r="AK46" s="1366"/>
      <c r="AL46" s="1366"/>
      <c r="AM46" s="1636"/>
      <c r="AN46" s="1366"/>
      <c r="AO46" s="1366"/>
      <c r="AP46" s="544"/>
      <c r="AQ46" s="1366"/>
      <c r="AR46" s="1366"/>
      <c r="AS46" s="1366"/>
      <c r="AT46" s="1366"/>
      <c r="AU46" s="1366"/>
      <c r="AV46" s="1632"/>
      <c r="AW46" s="622"/>
      <c r="AX46" s="622"/>
      <c r="AY46" s="622"/>
      <c r="AZ46" s="622"/>
      <c r="BA46" s="1641">
        <v>11</v>
      </c>
    </row>
    <row s="1641" customFormat="1" customHeight="1" ht="11.549999999999999">
      <c r="A47" s="987"/>
      <c r="B47" s="987"/>
      <c r="C47" s="987"/>
      <c r="D47" s="987"/>
      <c r="E47" s="987"/>
      <c r="F47" s="1636"/>
      <c r="G47" s="1636"/>
      <c r="H47" s="351"/>
      <c r="N47" s="1641"/>
      <c r="O47" s="1641"/>
      <c r="P47" s="1641"/>
      <c r="Q47" s="1641"/>
      <c r="R47" s="1641"/>
      <c r="S47" s="1641"/>
      <c r="T47" s="1641"/>
      <c r="U47" s="1641"/>
      <c r="V47" s="1641"/>
      <c r="W47" s="1641"/>
      <c r="X47" s="1641"/>
      <c r="Y47" s="1641"/>
      <c r="Z47" s="1641"/>
      <c r="AA47" s="1641"/>
      <c r="AB47" s="1641"/>
      <c r="AC47" s="1641"/>
      <c r="AD47" s="1366"/>
      <c r="AF47" s="1366"/>
      <c r="AG47" s="1636"/>
      <c r="AH47" s="1636"/>
      <c r="AI47" s="1366"/>
      <c r="AJ47" s="1366"/>
      <c r="AK47" s="1366"/>
      <c r="AL47" s="1366"/>
      <c r="AM47" s="1636"/>
      <c r="AN47" s="1366"/>
      <c r="AO47" s="1366"/>
      <c r="AP47" s="544"/>
      <c r="AQ47" s="1366"/>
      <c r="AR47" s="1366"/>
      <c r="AS47" s="1366"/>
      <c r="AT47" s="1366"/>
      <c r="AU47" s="1366"/>
      <c r="AV47" s="1632"/>
      <c r="AW47" s="622"/>
      <c r="AX47" s="622"/>
      <c r="AY47" s="622"/>
      <c r="AZ47" s="622"/>
      <c r="BA47" s="1641">
        <v>11</v>
      </c>
    </row>
    <row s="1641" customFormat="1" customHeight="1" ht="11.549999999999999">
      <c r="A48" s="987"/>
      <c r="B48" s="987"/>
      <c r="C48" s="987"/>
      <c r="D48" s="987"/>
      <c r="E48" s="987"/>
      <c r="F48" s="1636"/>
      <c r="G48" s="1636"/>
      <c r="H48" s="351"/>
      <c r="N48" s="1641"/>
      <c r="O48" s="1641"/>
      <c r="P48" s="1641"/>
      <c r="Q48" s="1641"/>
      <c r="R48" s="1641"/>
      <c r="S48" s="1641"/>
      <c r="T48" s="1641"/>
      <c r="U48" s="1641"/>
      <c r="V48" s="1641"/>
      <c r="W48" s="1641"/>
      <c r="X48" s="1641"/>
      <c r="Y48" s="1641"/>
      <c r="Z48" s="1641"/>
      <c r="AA48" s="1641"/>
      <c r="AB48" s="1641"/>
      <c r="AC48" s="1641"/>
      <c r="AD48" s="1366"/>
      <c r="AF48" s="1366"/>
      <c r="AG48" s="1636"/>
      <c r="AH48" s="1636"/>
      <c r="AI48" s="1366"/>
      <c r="AJ48" s="1366"/>
      <c r="AK48" s="1366"/>
      <c r="AL48" s="1366"/>
      <c r="AM48" s="1636"/>
      <c r="AN48" s="1366"/>
      <c r="AO48" s="1366"/>
      <c r="AP48" s="544"/>
      <c r="AQ48" s="1366"/>
      <c r="AR48" s="1366"/>
      <c r="AS48" s="1366"/>
      <c r="AT48" s="1366"/>
      <c r="AU48" s="1366"/>
      <c r="AV48" s="1632"/>
      <c r="AW48" s="622"/>
      <c r="AX48" s="622"/>
      <c r="AY48" s="622"/>
      <c r="AZ48" s="622"/>
      <c r="BA48" s="1641">
        <v>11</v>
      </c>
    </row>
    <row s="1641" customFormat="1" customHeight="1" ht="11.549999999999999">
      <c r="A49" s="987"/>
      <c r="B49" s="987"/>
      <c r="C49" s="987"/>
      <c r="D49" s="987"/>
      <c r="E49" s="987"/>
      <c r="F49" s="1636"/>
      <c r="G49" s="1636"/>
      <c r="H49" s="351"/>
      <c r="N49" s="1641"/>
      <c r="O49" s="1641"/>
      <c r="P49" s="1641"/>
      <c r="Q49" s="1641"/>
      <c r="R49" s="1641"/>
      <c r="S49" s="1641"/>
      <c r="T49" s="1641"/>
      <c r="U49" s="1641"/>
      <c r="V49" s="1641"/>
      <c r="W49" s="1641"/>
      <c r="X49" s="1641"/>
      <c r="Y49" s="1641"/>
      <c r="Z49" s="1641"/>
      <c r="AA49" s="1641"/>
      <c r="AB49" s="1641"/>
      <c r="AC49" s="1641"/>
      <c r="AD49" s="1366"/>
      <c r="AF49" s="1366"/>
      <c r="AG49" s="1636"/>
      <c r="AH49" s="1636"/>
      <c r="AI49" s="1366"/>
      <c r="AJ49" s="1366"/>
      <c r="AK49" s="1366"/>
      <c r="AL49" s="1366"/>
      <c r="AM49" s="1636"/>
      <c r="AN49" s="1366"/>
      <c r="AO49" s="1366"/>
      <c r="AP49" s="544"/>
      <c r="AQ49" s="1366"/>
      <c r="AR49" s="1366"/>
      <c r="AS49" s="1366"/>
      <c r="AT49" s="1366"/>
      <c r="AU49" s="1366"/>
      <c r="AV49" s="1632"/>
      <c r="AW49" s="622"/>
      <c r="AX49" s="622"/>
      <c r="AY49" s="622"/>
      <c r="AZ49" s="622"/>
      <c r="BA49" s="1641">
        <v>11</v>
      </c>
    </row>
    <row s="1641" customFormat="1" customHeight="1" ht="11.549999999999999">
      <c r="A50" s="987"/>
      <c r="B50" s="987"/>
      <c r="C50" s="987"/>
      <c r="D50" s="987"/>
      <c r="E50" s="987"/>
      <c r="F50" s="1636"/>
      <c r="G50" s="1636"/>
      <c r="H50" s="351"/>
      <c r="N50" s="1641"/>
      <c r="O50" s="1641"/>
      <c r="P50" s="1641"/>
      <c r="Q50" s="1641"/>
      <c r="R50" s="1641"/>
      <c r="S50" s="1641"/>
      <c r="T50" s="1641"/>
      <c r="U50" s="1641"/>
      <c r="V50" s="1641"/>
      <c r="W50" s="1641"/>
      <c r="X50" s="1641"/>
      <c r="Y50" s="1641"/>
      <c r="Z50" s="1641"/>
      <c r="AA50" s="1641"/>
      <c r="AB50" s="1641"/>
      <c r="AC50" s="1641"/>
      <c r="AD50" s="1366"/>
      <c r="AF50" s="1366"/>
      <c r="AG50" s="1636"/>
      <c r="AH50" s="1636"/>
      <c r="AI50" s="1366"/>
      <c r="AJ50" s="1366"/>
      <c r="AK50" s="1366"/>
      <c r="AL50" s="1366"/>
      <c r="AM50" s="1636"/>
      <c r="AN50" s="1366"/>
      <c r="AO50" s="1366"/>
      <c r="AP50" s="544"/>
      <c r="AQ50" s="1366"/>
      <c r="AR50" s="1366"/>
      <c r="AS50" s="1366"/>
      <c r="AT50" s="1366"/>
      <c r="AU50" s="1366"/>
      <c r="AV50" s="1632"/>
      <c r="AW50" s="622"/>
      <c r="AX50" s="622"/>
      <c r="AY50" s="622"/>
      <c r="AZ50" s="622"/>
      <c r="BA50" s="1641">
        <v>11</v>
      </c>
    </row>
    <row s="1641" customFormat="1" customHeight="1" ht="11.549999999999999">
      <c r="A51" s="987"/>
      <c r="B51" s="987"/>
      <c r="C51" s="987"/>
      <c r="D51" s="987"/>
      <c r="E51" s="987"/>
      <c r="F51" s="1636"/>
      <c r="G51" s="1636"/>
      <c r="H51" s="351"/>
      <c r="N51" s="1641"/>
      <c r="O51" s="1641"/>
      <c r="P51" s="1641"/>
      <c r="Q51" s="1641"/>
      <c r="R51" s="1641"/>
      <c r="S51" s="1641"/>
      <c r="T51" s="1641"/>
      <c r="U51" s="1641"/>
      <c r="V51" s="1641"/>
      <c r="W51" s="1641"/>
      <c r="X51" s="1641"/>
      <c r="Y51" s="1641"/>
      <c r="Z51" s="1641"/>
      <c r="AA51" s="1641"/>
      <c r="AB51" s="1641"/>
      <c r="AC51" s="1641"/>
      <c r="AD51" s="1366"/>
      <c r="AF51" s="1366"/>
      <c r="AG51" s="1636"/>
      <c r="AH51" s="1636"/>
      <c r="AI51" s="1366"/>
      <c r="AJ51" s="1366"/>
      <c r="AK51" s="1366"/>
      <c r="AL51" s="1366"/>
      <c r="AM51" s="1636"/>
      <c r="AN51" s="1366"/>
      <c r="AO51" s="1366"/>
      <c r="AP51" s="544"/>
      <c r="AQ51" s="1366"/>
      <c r="AR51" s="1366"/>
      <c r="AS51" s="1366"/>
      <c r="AT51" s="1366"/>
      <c r="AU51" s="1366"/>
      <c r="AV51" s="1632"/>
      <c r="AW51" s="622"/>
      <c r="AX51" s="622"/>
      <c r="AY51" s="622"/>
      <c r="AZ51" s="622"/>
      <c r="BA51" s="1641">
        <v>11</v>
      </c>
    </row>
    <row s="1641" customFormat="1" customHeight="1" ht="11.549999999999999">
      <c r="A52" s="987"/>
      <c r="B52" s="987"/>
      <c r="C52" s="987"/>
      <c r="D52" s="987"/>
      <c r="E52" s="987"/>
      <c r="F52" s="1636"/>
      <c r="G52" s="1636"/>
      <c r="H52" s="351"/>
      <c r="N52" s="1641"/>
      <c r="O52" s="1641"/>
      <c r="P52" s="1641"/>
      <c r="Q52" s="1641"/>
      <c r="R52" s="1641"/>
      <c r="S52" s="1641"/>
      <c r="T52" s="1641"/>
      <c r="U52" s="1641"/>
      <c r="V52" s="1641"/>
      <c r="W52" s="1641"/>
      <c r="X52" s="1641"/>
      <c r="Y52" s="1641"/>
      <c r="Z52" s="1641"/>
      <c r="AA52" s="1641"/>
      <c r="AB52" s="1641"/>
      <c r="AC52" s="1641"/>
      <c r="AD52" s="1366"/>
      <c r="AF52" s="1366"/>
      <c r="AG52" s="1636"/>
      <c r="AH52" s="1636"/>
      <c r="AI52" s="1366"/>
      <c r="AJ52" s="1366"/>
      <c r="AK52" s="1366"/>
      <c r="AL52" s="1366"/>
      <c r="AM52" s="1636"/>
      <c r="AN52" s="1366"/>
      <c r="AO52" s="1366"/>
      <c r="AP52" s="544"/>
      <c r="AQ52" s="1366"/>
      <c r="AR52" s="1366"/>
      <c r="AS52" s="1366"/>
      <c r="AT52" s="1366"/>
      <c r="AU52" s="1366"/>
      <c r="AV52" s="1632"/>
      <c r="AW52" s="622"/>
      <c r="AX52" s="622"/>
      <c r="AY52" s="622"/>
      <c r="AZ52" s="622"/>
      <c r="BA52" s="1641">
        <v>11</v>
      </c>
    </row>
    <row s="1641" customFormat="1" customHeight="1" ht="11.549999999999999">
      <c r="A53" s="987"/>
      <c r="B53" s="987"/>
      <c r="C53" s="987"/>
      <c r="D53" s="987"/>
      <c r="E53" s="987"/>
      <c r="F53" s="1636"/>
      <c r="G53" s="1636"/>
      <c r="H53" s="351"/>
      <c r="N53" s="1641"/>
      <c r="O53" s="1641"/>
      <c r="P53" s="1641"/>
      <c r="Q53" s="1641"/>
      <c r="R53" s="1641"/>
      <c r="S53" s="1641"/>
      <c r="T53" s="1641"/>
      <c r="U53" s="1641"/>
      <c r="V53" s="1641"/>
      <c r="W53" s="1641"/>
      <c r="X53" s="1641"/>
      <c r="Y53" s="1641"/>
      <c r="Z53" s="1641"/>
      <c r="AA53" s="1641"/>
      <c r="AB53" s="1641"/>
      <c r="AC53" s="1641"/>
      <c r="AD53" s="1366"/>
      <c r="AF53" s="1366"/>
      <c r="AG53" s="1636"/>
      <c r="AH53" s="1636"/>
      <c r="AI53" s="1366"/>
      <c r="AJ53" s="1366"/>
      <c r="AK53" s="1366"/>
      <c r="AL53" s="1366"/>
      <c r="AM53" s="1636"/>
      <c r="AN53" s="1366"/>
      <c r="AO53" s="1366"/>
      <c r="AP53" s="544"/>
      <c r="AQ53" s="1366"/>
      <c r="AR53" s="1366"/>
      <c r="AS53" s="1366"/>
      <c r="AT53" s="1366"/>
      <c r="AU53" s="1366"/>
      <c r="AV53" s="1632"/>
      <c r="AW53" s="622"/>
      <c r="AX53" s="622"/>
      <c r="AY53" s="622"/>
      <c r="AZ53" s="622"/>
      <c r="BA53" s="1641">
        <v>11</v>
      </c>
    </row>
    <row s="1641" customFormat="1" customHeight="1" ht="11.549999999999999">
      <c r="A54" s="987"/>
      <c r="B54" s="987"/>
      <c r="C54" s="987"/>
      <c r="D54" s="987"/>
      <c r="E54" s="987"/>
      <c r="F54" s="1636"/>
      <c r="G54" s="1636"/>
      <c r="H54" s="351"/>
      <c r="N54" s="1641"/>
      <c r="O54" s="1641"/>
      <c r="P54" s="1641"/>
      <c r="Q54" s="1641"/>
      <c r="R54" s="1641"/>
      <c r="S54" s="1641"/>
      <c r="T54" s="1641"/>
      <c r="U54" s="1641"/>
      <c r="V54" s="1641"/>
      <c r="W54" s="1641"/>
      <c r="X54" s="1641"/>
      <c r="Y54" s="1641"/>
      <c r="Z54" s="1641"/>
      <c r="AA54" s="1641"/>
      <c r="AB54" s="1641"/>
      <c r="AC54" s="1641"/>
      <c r="AD54" s="1366"/>
      <c r="AF54" s="1366"/>
      <c r="AG54" s="1636"/>
      <c r="AH54" s="1636"/>
      <c r="AI54" s="1366"/>
      <c r="AJ54" s="1366"/>
      <c r="AK54" s="1366"/>
      <c r="AL54" s="1366"/>
      <c r="AM54" s="1636"/>
      <c r="AN54" s="1366"/>
      <c r="AO54" s="1366"/>
      <c r="AP54" s="544"/>
      <c r="AQ54" s="1366"/>
      <c r="AR54" s="1366"/>
      <c r="AS54" s="1366"/>
      <c r="AT54" s="1366"/>
      <c r="AU54" s="1366"/>
      <c r="AV54" s="1632"/>
      <c r="AW54" s="622"/>
      <c r="AX54" s="622"/>
      <c r="AY54" s="622"/>
      <c r="AZ54" s="622"/>
      <c r="BA54" s="1641">
        <v>11</v>
      </c>
    </row>
    <row s="1641" customFormat="1" customHeight="1" ht="11.549999999999999">
      <c r="A55" s="987"/>
      <c r="B55" s="987"/>
      <c r="C55" s="987"/>
      <c r="D55" s="987"/>
      <c r="E55" s="987"/>
      <c r="F55" s="1636"/>
      <c r="G55" s="1636"/>
      <c r="H55" s="351"/>
      <c r="N55" s="1641"/>
      <c r="O55" s="1641"/>
      <c r="P55" s="1641"/>
      <c r="Q55" s="1641"/>
      <c r="R55" s="1641"/>
      <c r="S55" s="1641"/>
      <c r="T55" s="1641"/>
      <c r="U55" s="1641"/>
      <c r="V55" s="1641"/>
      <c r="W55" s="1641"/>
      <c r="X55" s="1641"/>
      <c r="Y55" s="1641"/>
      <c r="Z55" s="1641"/>
      <c r="AA55" s="1641"/>
      <c r="AB55" s="1641"/>
      <c r="AC55" s="1641"/>
      <c r="AD55" s="1366"/>
      <c r="AF55" s="1366"/>
      <c r="AG55" s="1636"/>
      <c r="AH55" s="1636"/>
      <c r="AI55" s="1366"/>
      <c r="AJ55" s="1366"/>
      <c r="AK55" s="1366"/>
      <c r="AL55" s="1366"/>
      <c r="AM55" s="1636"/>
      <c r="AN55" s="1366"/>
      <c r="AO55" s="1366"/>
      <c r="AP55" s="544"/>
      <c r="AQ55" s="1366"/>
      <c r="AR55" s="1366"/>
      <c r="AS55" s="1366"/>
      <c r="AT55" s="1366"/>
      <c r="AU55" s="1366"/>
      <c r="AV55" s="1632"/>
      <c r="AW55" s="622"/>
      <c r="AX55" s="622"/>
      <c r="AY55" s="622"/>
      <c r="AZ55" s="622"/>
      <c r="BA55" s="1641">
        <v>11</v>
      </c>
    </row>
    <row s="1641" customFormat="1" customHeight="1" ht="11.549999999999999">
      <c r="A56" s="987"/>
      <c r="B56" s="987"/>
      <c r="C56" s="987"/>
      <c r="D56" s="987"/>
      <c r="E56" s="987"/>
      <c r="F56" s="1636"/>
      <c r="G56" s="1636"/>
      <c r="H56" s="351"/>
      <c r="N56" s="1641"/>
      <c r="O56" s="1641"/>
      <c r="P56" s="1641"/>
      <c r="Q56" s="1641"/>
      <c r="R56" s="1641"/>
      <c r="S56" s="1641"/>
      <c r="T56" s="1641"/>
      <c r="U56" s="1641"/>
      <c r="V56" s="1641"/>
      <c r="W56" s="1641"/>
      <c r="X56" s="1641"/>
      <c r="Y56" s="1641"/>
      <c r="Z56" s="1641"/>
      <c r="AA56" s="1641"/>
      <c r="AB56" s="1641"/>
      <c r="AC56" s="1641"/>
      <c r="AD56" s="1366"/>
      <c r="AF56" s="1366"/>
      <c r="AG56" s="1636"/>
      <c r="AH56" s="1636"/>
      <c r="AI56" s="1366"/>
      <c r="AJ56" s="1366"/>
      <c r="AK56" s="1366"/>
      <c r="AL56" s="1366"/>
      <c r="AM56" s="1636"/>
      <c r="AN56" s="1366"/>
      <c r="AO56" s="1366"/>
      <c r="AP56" s="544"/>
      <c r="AQ56" s="1366"/>
      <c r="AR56" s="1366"/>
      <c r="AS56" s="1366"/>
      <c r="AT56" s="1366"/>
      <c r="AU56" s="1366"/>
      <c r="AV56" s="1632"/>
      <c r="AW56" s="622"/>
      <c r="AX56" s="622"/>
      <c r="AY56" s="622"/>
      <c r="AZ56" s="622"/>
      <c r="BA56" s="1641">
        <v>11</v>
      </c>
    </row>
    <row s="1641" customFormat="1" customHeight="1" ht="11.549999999999999">
      <c r="A57" s="987"/>
      <c r="B57" s="987"/>
      <c r="C57" s="987"/>
      <c r="D57" s="987"/>
      <c r="E57" s="987"/>
      <c r="F57" s="1636"/>
      <c r="G57" s="1636"/>
      <c r="H57" s="351"/>
      <c r="N57" s="1641"/>
      <c r="O57" s="1641"/>
      <c r="P57" s="1641"/>
      <c r="Q57" s="1641"/>
      <c r="R57" s="1641"/>
      <c r="S57" s="1641"/>
      <c r="T57" s="1641"/>
      <c r="U57" s="1641"/>
      <c r="V57" s="1641"/>
      <c r="W57" s="1641"/>
      <c r="X57" s="1641"/>
      <c r="Y57" s="1641"/>
      <c r="Z57" s="1641"/>
      <c r="AA57" s="1641"/>
      <c r="AB57" s="1641"/>
      <c r="AC57" s="1641"/>
      <c r="AD57" s="1366"/>
      <c r="AF57" s="1366"/>
      <c r="AG57" s="1636"/>
      <c r="AH57" s="1636"/>
      <c r="AI57" s="1366"/>
      <c r="AJ57" s="1366"/>
      <c r="AK57" s="1366"/>
      <c r="AL57" s="1366"/>
      <c r="AM57" s="1636"/>
      <c r="AN57" s="1366"/>
      <c r="AO57" s="1366"/>
      <c r="AP57" s="544"/>
      <c r="AQ57" s="1366"/>
      <c r="AR57" s="1366"/>
      <c r="AS57" s="1366"/>
      <c r="AT57" s="1366"/>
      <c r="AU57" s="1366"/>
      <c r="AV57" s="1632"/>
      <c r="AW57" s="622"/>
      <c r="AX57" s="622"/>
      <c r="AY57" s="622"/>
      <c r="AZ57" s="622"/>
      <c r="BA57" s="1641">
        <v>11</v>
      </c>
    </row>
    <row s="1641" customFormat="1" customHeight="1" ht="11.549999999999999">
      <c r="A58" s="987"/>
      <c r="B58" s="987"/>
      <c r="C58" s="987"/>
      <c r="D58" s="987"/>
      <c r="E58" s="987"/>
      <c r="F58" s="1636"/>
      <c r="G58" s="1636"/>
      <c r="H58" s="351"/>
      <c r="N58" s="1641"/>
      <c r="O58" s="1641"/>
      <c r="P58" s="1641"/>
      <c r="Q58" s="1641"/>
      <c r="R58" s="1641"/>
      <c r="S58" s="1641"/>
      <c r="T58" s="1641"/>
      <c r="U58" s="1641"/>
      <c r="V58" s="1641"/>
      <c r="W58" s="1641"/>
      <c r="X58" s="1641"/>
      <c r="Y58" s="1641"/>
      <c r="Z58" s="1641"/>
      <c r="AA58" s="1641"/>
      <c r="AB58" s="1641"/>
      <c r="AC58" s="1641"/>
      <c r="AD58" s="1366"/>
      <c r="AF58" s="1366"/>
      <c r="AG58" s="1636"/>
      <c r="AH58" s="1636"/>
      <c r="AI58" s="1366"/>
      <c r="AJ58" s="1366"/>
      <c r="AK58" s="1366"/>
      <c r="AL58" s="1366"/>
      <c r="AM58" s="1636"/>
      <c r="AN58" s="1366"/>
      <c r="AO58" s="1366"/>
      <c r="AP58" s="544"/>
      <c r="AQ58" s="1366"/>
      <c r="AR58" s="1366"/>
      <c r="AS58" s="1366"/>
      <c r="AT58" s="1366"/>
      <c r="AU58" s="1366"/>
      <c r="AV58" s="1632"/>
      <c r="AW58" s="622"/>
      <c r="AX58" s="622"/>
      <c r="AY58" s="622"/>
      <c r="AZ58" s="622"/>
      <c r="BA58" s="1641">
        <v>11</v>
      </c>
    </row>
    <row s="1641" customFormat="1" customHeight="1" ht="11.549999999999999">
      <c r="A59" s="987"/>
      <c r="B59" s="987"/>
      <c r="C59" s="987"/>
      <c r="D59" s="987"/>
      <c r="E59" s="987"/>
      <c r="F59" s="1636"/>
      <c r="G59" s="1636"/>
      <c r="H59" s="351"/>
      <c r="N59" s="1641"/>
      <c r="O59" s="1641"/>
      <c r="P59" s="1641"/>
      <c r="Q59" s="1641"/>
      <c r="R59" s="1641"/>
      <c r="S59" s="1641"/>
      <c r="T59" s="1641"/>
      <c r="U59" s="1641"/>
      <c r="V59" s="1641"/>
      <c r="W59" s="1641"/>
      <c r="X59" s="1641"/>
      <c r="Y59" s="1641"/>
      <c r="Z59" s="1641"/>
      <c r="AA59" s="1641"/>
      <c r="AB59" s="1641"/>
      <c r="AC59" s="1641"/>
      <c r="AD59" s="1366"/>
      <c r="AF59" s="1366"/>
      <c r="AG59" s="1636"/>
      <c r="AH59" s="1636"/>
      <c r="AI59" s="1366"/>
      <c r="AJ59" s="1366"/>
      <c r="AK59" s="1366"/>
      <c r="AL59" s="1366"/>
      <c r="AM59" s="1636"/>
      <c r="AN59" s="1366"/>
      <c r="AO59" s="1366"/>
      <c r="AP59" s="544"/>
      <c r="AQ59" s="1366"/>
      <c r="AR59" s="1366"/>
      <c r="AS59" s="1366"/>
      <c r="AT59" s="1366"/>
      <c r="AU59" s="1366"/>
      <c r="AV59" s="1632"/>
      <c r="AW59" s="622"/>
      <c r="AX59" s="622"/>
      <c r="AY59" s="622"/>
      <c r="AZ59" s="622"/>
      <c r="BA59" s="1641">
        <v>11</v>
      </c>
    </row>
    <row s="1641" customFormat="1" customHeight="1" ht="11.549999999999999">
      <c r="A60" s="987"/>
      <c r="B60" s="987"/>
      <c r="C60" s="987"/>
      <c r="D60" s="987"/>
      <c r="E60" s="987"/>
      <c r="F60" s="1636"/>
      <c r="G60" s="1636"/>
      <c r="H60" s="351"/>
      <c r="N60" s="1641"/>
      <c r="O60" s="1641"/>
      <c r="P60" s="1641"/>
      <c r="Q60" s="1641"/>
      <c r="R60" s="1641"/>
      <c r="S60" s="1641"/>
      <c r="T60" s="1641"/>
      <c r="U60" s="1641"/>
      <c r="V60" s="1641"/>
      <c r="W60" s="1641"/>
      <c r="X60" s="1641"/>
      <c r="Y60" s="1641"/>
      <c r="Z60" s="1641"/>
      <c r="AA60" s="1641"/>
      <c r="AB60" s="1641"/>
      <c r="AC60" s="1641"/>
      <c r="AD60" s="1366"/>
      <c r="AF60" s="1366"/>
      <c r="AG60" s="1636"/>
      <c r="AH60" s="1636"/>
      <c r="AI60" s="1366"/>
      <c r="AJ60" s="1366"/>
      <c r="AK60" s="1366"/>
      <c r="AL60" s="1366"/>
      <c r="AM60" s="1636"/>
      <c r="AN60" s="1366"/>
      <c r="AO60" s="1366"/>
      <c r="AP60" s="544"/>
      <c r="AQ60" s="1366"/>
      <c r="AR60" s="1366"/>
      <c r="AS60" s="1366"/>
      <c r="AT60" s="1366"/>
      <c r="AU60" s="1366"/>
      <c r="AV60" s="1632"/>
      <c r="AW60" s="622"/>
      <c r="AX60" s="622"/>
      <c r="AY60" s="622"/>
      <c r="AZ60" s="622"/>
      <c r="BA60" s="1641">
        <v>11</v>
      </c>
    </row>
    <row s="1641" customFormat="1" customHeight="1" ht="11.549999999999999">
      <c r="A61" s="987"/>
      <c r="B61" s="987"/>
      <c r="C61" s="987"/>
      <c r="D61" s="987"/>
      <c r="E61" s="987"/>
      <c r="F61" s="1636"/>
      <c r="G61" s="1636"/>
      <c r="H61" s="351"/>
      <c r="N61" s="1641"/>
      <c r="O61" s="1641"/>
      <c r="P61" s="1641"/>
      <c r="Q61" s="1641"/>
      <c r="R61" s="1641"/>
      <c r="S61" s="1641"/>
      <c r="T61" s="1641"/>
      <c r="U61" s="1641"/>
      <c r="V61" s="1641"/>
      <c r="W61" s="1641"/>
      <c r="X61" s="1641"/>
      <c r="Y61" s="1641"/>
      <c r="Z61" s="1641"/>
      <c r="AA61" s="1641"/>
      <c r="AB61" s="1641"/>
      <c r="AC61" s="1641"/>
      <c r="AD61" s="1366"/>
      <c r="AF61" s="1366"/>
      <c r="AG61" s="1636"/>
      <c r="AH61" s="1636"/>
      <c r="AI61" s="1366"/>
      <c r="AJ61" s="1366"/>
      <c r="AK61" s="1366"/>
      <c r="AL61" s="1366"/>
      <c r="AM61" s="1636"/>
      <c r="AN61" s="1366"/>
      <c r="AO61" s="1366"/>
      <c r="AP61" s="544"/>
      <c r="AQ61" s="1366"/>
      <c r="AR61" s="1366"/>
      <c r="AS61" s="1366"/>
      <c r="AT61" s="1366"/>
      <c r="AU61" s="1366"/>
      <c r="AV61" s="1632"/>
      <c r="AW61" s="622"/>
      <c r="AX61" s="622"/>
      <c r="AY61" s="622"/>
      <c r="AZ61" s="622"/>
      <c r="BA61" s="1641">
        <v>11</v>
      </c>
    </row>
    <row s="1641" customFormat="1" customHeight="1" ht="11.549999999999999">
      <c r="A62" s="987"/>
      <c r="B62" s="987"/>
      <c r="C62" s="987"/>
      <c r="D62" s="987"/>
      <c r="E62" s="987"/>
      <c r="F62" s="1636"/>
      <c r="G62" s="1636"/>
      <c r="H62" s="351"/>
      <c r="N62" s="1641"/>
      <c r="O62" s="1641"/>
      <c r="P62" s="1641"/>
      <c r="Q62" s="1641"/>
      <c r="R62" s="1641"/>
      <c r="S62" s="1641"/>
      <c r="T62" s="1641"/>
      <c r="U62" s="1641"/>
      <c r="V62" s="1641"/>
      <c r="W62" s="1641"/>
      <c r="X62" s="1641"/>
      <c r="Y62" s="1641"/>
      <c r="Z62" s="1641"/>
      <c r="AA62" s="1641"/>
      <c r="AB62" s="1641"/>
      <c r="AC62" s="1641"/>
      <c r="AD62" s="1366"/>
      <c r="AF62" s="1366"/>
      <c r="AG62" s="1636"/>
      <c r="AH62" s="1636"/>
      <c r="AI62" s="1366"/>
      <c r="AJ62" s="1366"/>
      <c r="AK62" s="1366"/>
      <c r="AL62" s="1366"/>
      <c r="AM62" s="1636"/>
      <c r="AN62" s="1366"/>
      <c r="AO62" s="1366"/>
      <c r="AP62" s="544"/>
      <c r="AQ62" s="1366"/>
      <c r="AR62" s="1366"/>
      <c r="AS62" s="1366"/>
      <c r="AT62" s="1366"/>
      <c r="AU62" s="1366"/>
      <c r="AV62" s="1632"/>
      <c r="AW62" s="622"/>
      <c r="AX62" s="622"/>
      <c r="AY62" s="622"/>
      <c r="AZ62" s="622"/>
      <c r="BA62" s="1641">
        <v>11</v>
      </c>
    </row>
    <row s="1641" customFormat="1" customHeight="1" ht="11.549999999999999">
      <c r="A63" s="987"/>
      <c r="B63" s="987"/>
      <c r="C63" s="987"/>
      <c r="D63" s="987"/>
      <c r="E63" s="987"/>
      <c r="F63" s="1636"/>
      <c r="G63" s="1636"/>
      <c r="H63" s="351"/>
      <c r="N63" s="1641"/>
      <c r="O63" s="1641"/>
      <c r="P63" s="1641"/>
      <c r="Q63" s="1641"/>
      <c r="R63" s="1641"/>
      <c r="S63" s="1641"/>
      <c r="T63" s="1641"/>
      <c r="U63" s="1641"/>
      <c r="V63" s="1641"/>
      <c r="W63" s="1641"/>
      <c r="X63" s="1641"/>
      <c r="Y63" s="1641"/>
      <c r="Z63" s="1641"/>
      <c r="AA63" s="1641"/>
      <c r="AB63" s="1641"/>
      <c r="AC63" s="1641"/>
      <c r="AD63" s="1366"/>
      <c r="AF63" s="1366"/>
      <c r="AG63" s="1636"/>
      <c r="AH63" s="1636"/>
      <c r="AI63" s="1366"/>
      <c r="AJ63" s="1366"/>
      <c r="AK63" s="1366"/>
      <c r="AL63" s="1366"/>
      <c r="AM63" s="1636"/>
      <c r="AN63" s="1366"/>
      <c r="AO63" s="1366"/>
      <c r="AP63" s="544"/>
      <c r="AQ63" s="1366"/>
      <c r="AR63" s="1366"/>
      <c r="AS63" s="1366"/>
      <c r="AT63" s="1366"/>
      <c r="AU63" s="1366"/>
      <c r="AV63" s="1632"/>
      <c r="AW63" s="622"/>
      <c r="AX63" s="622"/>
      <c r="AY63" s="622"/>
      <c r="AZ63" s="622"/>
      <c r="BA63" s="1641">
        <v>11</v>
      </c>
    </row>
    <row s="1641" customFormat="1" customHeight="1" ht="11.549999999999999">
      <c r="A64" s="987"/>
      <c r="B64" s="987"/>
      <c r="C64" s="987"/>
      <c r="D64" s="987"/>
      <c r="E64" s="987"/>
      <c r="F64" s="1636"/>
      <c r="G64" s="1636"/>
      <c r="H64" s="351"/>
      <c r="N64" s="1641"/>
      <c r="O64" s="1641"/>
      <c r="P64" s="1641"/>
      <c r="Q64" s="1641"/>
      <c r="R64" s="1641"/>
      <c r="S64" s="1641"/>
      <c r="T64" s="1641"/>
      <c r="U64" s="1641"/>
      <c r="V64" s="1641"/>
      <c r="W64" s="1641"/>
      <c r="X64" s="1641"/>
      <c r="Y64" s="1641"/>
      <c r="Z64" s="1641"/>
      <c r="AA64" s="1641"/>
      <c r="AB64" s="1641"/>
      <c r="AC64" s="1641"/>
      <c r="AD64" s="1366"/>
      <c r="AF64" s="1366"/>
      <c r="AG64" s="1636"/>
      <c r="AH64" s="1636"/>
      <c r="AI64" s="1366"/>
      <c r="AJ64" s="1366"/>
      <c r="AK64" s="1366"/>
      <c r="AL64" s="1366"/>
      <c r="AM64" s="1636"/>
      <c r="AN64" s="1366"/>
      <c r="AO64" s="1366"/>
      <c r="AP64" s="544"/>
      <c r="AQ64" s="1366"/>
      <c r="AR64" s="1366"/>
      <c r="AS64" s="1366"/>
      <c r="AT64" s="1366"/>
      <c r="AU64" s="1366"/>
      <c r="AV64" s="1632"/>
      <c r="AW64" s="622"/>
      <c r="AX64" s="622"/>
      <c r="AY64" s="622"/>
      <c r="AZ64" s="622"/>
      <c r="BA64" s="1641">
        <v>11</v>
      </c>
    </row>
    <row s="1641" customFormat="1" customHeight="1" ht="11.549999999999999">
      <c r="A65" s="987"/>
      <c r="B65" s="987"/>
      <c r="C65" s="987"/>
      <c r="D65" s="987"/>
      <c r="E65" s="987"/>
      <c r="F65" s="1636"/>
      <c r="G65" s="1636"/>
      <c r="H65" s="351"/>
      <c r="N65" s="1641"/>
      <c r="O65" s="1641"/>
      <c r="P65" s="1641"/>
      <c r="Q65" s="1641"/>
      <c r="R65" s="1641"/>
      <c r="S65" s="1641"/>
      <c r="T65" s="1641"/>
      <c r="U65" s="1641"/>
      <c r="V65" s="1641"/>
      <c r="W65" s="1641"/>
      <c r="X65" s="1641"/>
      <c r="Y65" s="1641"/>
      <c r="Z65" s="1641"/>
      <c r="AA65" s="1641"/>
      <c r="AB65" s="1641"/>
      <c r="AC65" s="1641"/>
      <c r="AD65" s="1366"/>
      <c r="AF65" s="1366"/>
      <c r="AG65" s="1636"/>
      <c r="AH65" s="1636"/>
      <c r="AI65" s="1366"/>
      <c r="AJ65" s="1366"/>
      <c r="AK65" s="1366"/>
      <c r="AL65" s="1366"/>
      <c r="AM65" s="1636"/>
      <c r="AN65" s="1366"/>
      <c r="AO65" s="1366"/>
      <c r="AP65" s="544"/>
      <c r="AQ65" s="1366"/>
      <c r="AR65" s="1366"/>
      <c r="AS65" s="1366"/>
      <c r="AT65" s="1366"/>
      <c r="AU65" s="1366"/>
      <c r="AV65" s="1632"/>
      <c r="AW65" s="622"/>
      <c r="AX65" s="622"/>
      <c r="AY65" s="622"/>
      <c r="AZ65" s="622"/>
      <c r="BA65" s="1641">
        <v>11</v>
      </c>
    </row>
    <row s="1641" customFormat="1" customHeight="1" ht="11.549999999999999">
      <c r="A66" s="987"/>
      <c r="B66" s="987"/>
      <c r="C66" s="987"/>
      <c r="D66" s="987"/>
      <c r="E66" s="987"/>
      <c r="F66" s="1636"/>
      <c r="G66" s="1636"/>
      <c r="H66" s="351"/>
      <c r="N66" s="1641"/>
      <c r="O66" s="1641"/>
      <c r="P66" s="1641"/>
      <c r="Q66" s="1641"/>
      <c r="R66" s="1641"/>
      <c r="S66" s="1641"/>
      <c r="T66" s="1641"/>
      <c r="U66" s="1641"/>
      <c r="V66" s="1641"/>
      <c r="W66" s="1641"/>
      <c r="X66" s="1641"/>
      <c r="Y66" s="1641"/>
      <c r="Z66" s="1641"/>
      <c r="AA66" s="1641"/>
      <c r="AB66" s="1641"/>
      <c r="AC66" s="1641"/>
      <c r="AD66" s="1366"/>
      <c r="AF66" s="1366"/>
      <c r="AG66" s="1636"/>
      <c r="AH66" s="1636"/>
      <c r="AI66" s="1366"/>
      <c r="AJ66" s="1366"/>
      <c r="AK66" s="1366"/>
      <c r="AL66" s="1366"/>
      <c r="AM66" s="1636"/>
      <c r="AN66" s="1366"/>
      <c r="AO66" s="1366"/>
      <c r="AP66" s="544"/>
      <c r="AQ66" s="1366"/>
      <c r="AR66" s="1366"/>
      <c r="AS66" s="1366"/>
      <c r="AT66" s="1366"/>
      <c r="AU66" s="1366"/>
      <c r="AV66" s="1632"/>
      <c r="AW66" s="622"/>
      <c r="AX66" s="622"/>
      <c r="AY66" s="622"/>
      <c r="AZ66" s="622"/>
      <c r="BA66" s="1641">
        <v>11</v>
      </c>
    </row>
    <row s="1641" customFormat="1" customHeight="1" ht="11.549999999999999">
      <c r="A67" s="987"/>
      <c r="B67" s="987"/>
      <c r="C67" s="987"/>
      <c r="D67" s="987"/>
      <c r="E67" s="987"/>
      <c r="F67" s="1636"/>
      <c r="G67" s="1636"/>
      <c r="H67" s="351"/>
      <c r="N67" s="1641"/>
      <c r="O67" s="1641"/>
      <c r="P67" s="1641"/>
      <c r="Q67" s="1641"/>
      <c r="R67" s="1641"/>
      <c r="S67" s="1641"/>
      <c r="T67" s="1641"/>
      <c r="U67" s="1641"/>
      <c r="V67" s="1641"/>
      <c r="W67" s="1641"/>
      <c r="X67" s="1641"/>
      <c r="Y67" s="1641"/>
      <c r="Z67" s="1641"/>
      <c r="AA67" s="1641"/>
      <c r="AB67" s="1641"/>
      <c r="AC67" s="1641"/>
      <c r="AD67" s="1366"/>
      <c r="AF67" s="1366"/>
      <c r="AG67" s="1636"/>
      <c r="AH67" s="1636"/>
      <c r="AI67" s="1366"/>
      <c r="AJ67" s="1366"/>
      <c r="AK67" s="1366"/>
      <c r="AL67" s="1366"/>
      <c r="AM67" s="1636"/>
      <c r="AN67" s="1366"/>
      <c r="AO67" s="1366"/>
      <c r="AP67" s="544"/>
      <c r="AQ67" s="1366"/>
      <c r="AR67" s="1366"/>
      <c r="AS67" s="1366"/>
      <c r="AT67" s="1366"/>
      <c r="AU67" s="1366"/>
      <c r="AV67" s="1632"/>
      <c r="AW67" s="622"/>
      <c r="AX67" s="622"/>
      <c r="AY67" s="622"/>
      <c r="AZ67" s="622"/>
      <c r="BA67" s="1641">
        <v>11</v>
      </c>
    </row>
    <row s="1641" customFormat="1" customHeight="1" ht="11.549999999999999">
      <c r="A68" s="987"/>
      <c r="B68" s="987"/>
      <c r="C68" s="987"/>
      <c r="D68" s="987"/>
      <c r="E68" s="987"/>
      <c r="F68" s="1636"/>
      <c r="G68" s="1636"/>
      <c r="H68" s="351"/>
      <c r="N68" s="1641"/>
      <c r="O68" s="1641"/>
      <c r="P68" s="1641"/>
      <c r="Q68" s="1641"/>
      <c r="R68" s="1641"/>
      <c r="S68" s="1641"/>
      <c r="T68" s="1641"/>
      <c r="U68" s="1641"/>
      <c r="V68" s="1641"/>
      <c r="W68" s="1641"/>
      <c r="X68" s="1641"/>
      <c r="Y68" s="1641"/>
      <c r="Z68" s="1641"/>
      <c r="AA68" s="1641"/>
      <c r="AB68" s="1641"/>
      <c r="AC68" s="1641"/>
      <c r="AD68" s="1366"/>
      <c r="AF68" s="1366"/>
      <c r="AG68" s="1636"/>
      <c r="AH68" s="1636"/>
      <c r="AI68" s="1366"/>
      <c r="AJ68" s="1366"/>
      <c r="AK68" s="1366"/>
      <c r="AL68" s="1366"/>
      <c r="AM68" s="1636"/>
      <c r="AN68" s="1366"/>
      <c r="AO68" s="1366"/>
      <c r="AP68" s="544"/>
      <c r="AQ68" s="1366"/>
      <c r="AR68" s="1366"/>
      <c r="AS68" s="1366"/>
      <c r="AT68" s="1366"/>
      <c r="AU68" s="1366"/>
      <c r="AV68" s="1632"/>
      <c r="AW68" s="622"/>
      <c r="AX68" s="622"/>
      <c r="AY68" s="622"/>
      <c r="AZ68" s="622"/>
      <c r="BA68" s="1641">
        <v>11</v>
      </c>
    </row>
    <row s="1641" customFormat="1" customHeight="1" ht="11.549999999999999">
      <c r="A69" s="987"/>
      <c r="B69" s="987"/>
      <c r="C69" s="987"/>
      <c r="D69" s="987"/>
      <c r="E69" s="987"/>
      <c r="F69" s="1636"/>
      <c r="G69" s="1636"/>
      <c r="H69" s="351"/>
      <c r="N69" s="1641"/>
      <c r="O69" s="1641"/>
      <c r="P69" s="1641"/>
      <c r="Q69" s="1641"/>
      <c r="R69" s="1641"/>
      <c r="S69" s="1641"/>
      <c r="T69" s="1641"/>
      <c r="U69" s="1641"/>
      <c r="V69" s="1641"/>
      <c r="W69" s="1641"/>
      <c r="X69" s="1641"/>
      <c r="Y69" s="1641"/>
      <c r="Z69" s="1641"/>
      <c r="AA69" s="1641"/>
      <c r="AB69" s="1641"/>
      <c r="AC69" s="1641"/>
      <c r="AD69" s="1366"/>
      <c r="AF69" s="1366"/>
      <c r="AG69" s="1636"/>
      <c r="AH69" s="1636"/>
      <c r="AI69" s="1366"/>
      <c r="AJ69" s="1366"/>
      <c r="AK69" s="1366"/>
      <c r="AL69" s="1366"/>
      <c r="AM69" s="1636"/>
      <c r="AN69" s="1366"/>
      <c r="AO69" s="1366"/>
      <c r="AP69" s="544"/>
      <c r="AQ69" s="1366"/>
      <c r="AR69" s="1366"/>
      <c r="AS69" s="1366"/>
      <c r="AT69" s="1366"/>
      <c r="AU69" s="1366"/>
      <c r="AV69" s="1632"/>
      <c r="AW69" s="622"/>
      <c r="AX69" s="622"/>
      <c r="AY69" s="622"/>
      <c r="AZ69" s="622"/>
      <c r="BA69" s="1641">
        <v>11</v>
      </c>
    </row>
    <row s="1641" customFormat="1" customHeight="1" ht="11.549999999999999">
      <c r="A70" s="987"/>
      <c r="B70" s="987"/>
      <c r="C70" s="987"/>
      <c r="D70" s="987"/>
      <c r="E70" s="987"/>
      <c r="F70" s="1636"/>
      <c r="G70" s="1636"/>
      <c r="H70" s="351"/>
      <c r="N70" s="1641"/>
      <c r="O70" s="1641"/>
      <c r="P70" s="1641"/>
      <c r="Q70" s="1641"/>
      <c r="R70" s="1641"/>
      <c r="S70" s="1641"/>
      <c r="T70" s="1641"/>
      <c r="U70" s="1641"/>
      <c r="V70" s="1641"/>
      <c r="W70" s="1641"/>
      <c r="X70" s="1641"/>
      <c r="Y70" s="1641"/>
      <c r="Z70" s="1641"/>
      <c r="AA70" s="1641"/>
      <c r="AB70" s="1641"/>
      <c r="AC70" s="1641"/>
      <c r="AD70" s="1366"/>
      <c r="AF70" s="1366"/>
      <c r="AG70" s="1636"/>
      <c r="AH70" s="1636"/>
      <c r="AI70" s="1366"/>
      <c r="AJ70" s="1366"/>
      <c r="AK70" s="1366"/>
      <c r="AL70" s="1366"/>
      <c r="AM70" s="1636"/>
      <c r="AN70" s="1366"/>
      <c r="AO70" s="1366"/>
      <c r="AP70" s="544"/>
      <c r="AQ70" s="1366"/>
      <c r="AR70" s="1366"/>
      <c r="AS70" s="1366"/>
      <c r="AT70" s="1366"/>
      <c r="AU70" s="1366"/>
      <c r="AV70" s="1632"/>
      <c r="AW70" s="622"/>
      <c r="AX70" s="622"/>
      <c r="AY70" s="622"/>
      <c r="AZ70" s="622"/>
      <c r="BA70" s="1641">
        <v>11</v>
      </c>
    </row>
    <row s="1641" customFormat="1" customHeight="1" ht="11.549999999999999">
      <c r="A71" s="987"/>
      <c r="B71" s="987"/>
      <c r="C71" s="987"/>
      <c r="D71" s="987"/>
      <c r="E71" s="987"/>
      <c r="F71" s="1636"/>
      <c r="G71" s="1636"/>
      <c r="H71" s="351"/>
      <c r="N71" s="1641"/>
      <c r="O71" s="1641"/>
      <c r="P71" s="1641"/>
      <c r="Q71" s="1641"/>
      <c r="R71" s="1641"/>
      <c r="S71" s="1641"/>
      <c r="T71" s="1641"/>
      <c r="U71" s="1641"/>
      <c r="V71" s="1641"/>
      <c r="W71" s="1641"/>
      <c r="X71" s="1641"/>
      <c r="Y71" s="1641"/>
      <c r="Z71" s="1641"/>
      <c r="AA71" s="1641"/>
      <c r="AB71" s="1641"/>
      <c r="AC71" s="1641"/>
      <c r="AD71" s="1366"/>
      <c r="AF71" s="1366"/>
      <c r="AG71" s="1636"/>
      <c r="AH71" s="1636"/>
      <c r="AI71" s="1366"/>
      <c r="AJ71" s="1366"/>
      <c r="AK71" s="1366"/>
      <c r="AL71" s="1366"/>
      <c r="AM71" s="1636"/>
      <c r="AN71" s="1366"/>
      <c r="AO71" s="1366"/>
      <c r="AP71" s="544"/>
      <c r="AQ71" s="1366"/>
      <c r="AR71" s="1366"/>
      <c r="AS71" s="1366"/>
      <c r="AT71" s="1366"/>
      <c r="AU71" s="1366"/>
      <c r="AV71" s="1632"/>
      <c r="AW71" s="622"/>
      <c r="AX71" s="622"/>
      <c r="AY71" s="622"/>
      <c r="AZ71" s="622"/>
      <c r="BA71" s="1641">
        <v>11</v>
      </c>
    </row>
    <row s="1641" customFormat="1" customHeight="1" ht="11.549999999999999">
      <c r="A72" s="987"/>
      <c r="B72" s="987"/>
      <c r="C72" s="987"/>
      <c r="D72" s="987"/>
      <c r="E72" s="987"/>
      <c r="F72" s="1636"/>
      <c r="G72" s="1636"/>
      <c r="H72" s="351"/>
      <c r="N72" s="1641"/>
      <c r="O72" s="1641"/>
      <c r="P72" s="1641"/>
      <c r="Q72" s="1641"/>
      <c r="R72" s="1641"/>
      <c r="S72" s="1641"/>
      <c r="T72" s="1641"/>
      <c r="U72" s="1641"/>
      <c r="V72" s="1641"/>
      <c r="W72" s="1641"/>
      <c r="X72" s="1641"/>
      <c r="Y72" s="1641"/>
      <c r="Z72" s="1641"/>
      <c r="AA72" s="1641"/>
      <c r="AB72" s="1641"/>
      <c r="AC72" s="1641"/>
      <c r="AD72" s="1366"/>
      <c r="AF72" s="1366"/>
      <c r="AG72" s="1636"/>
      <c r="AH72" s="1636"/>
      <c r="AI72" s="1366"/>
      <c r="AJ72" s="1366"/>
      <c r="AK72" s="1366"/>
      <c r="AL72" s="1366"/>
      <c r="AM72" s="1636"/>
      <c r="AN72" s="1366"/>
      <c r="AO72" s="1366"/>
      <c r="AP72" s="544"/>
      <c r="AQ72" s="1366"/>
      <c r="AR72" s="1366"/>
      <c r="AS72" s="1366"/>
      <c r="AT72" s="1366"/>
      <c r="AU72" s="1366"/>
      <c r="AV72" s="1632"/>
      <c r="AW72" s="622"/>
      <c r="AX72" s="622"/>
      <c r="AY72" s="622"/>
      <c r="AZ72" s="622"/>
      <c r="BA72" s="1641">
        <v>11</v>
      </c>
    </row>
    <row s="1641" customFormat="1" customHeight="1" ht="11.549999999999999">
      <c r="A73" s="987"/>
      <c r="B73" s="987"/>
      <c r="C73" s="987"/>
      <c r="D73" s="987"/>
      <c r="E73" s="987"/>
      <c r="F73" s="1636"/>
      <c r="G73" s="1636"/>
      <c r="H73" s="351"/>
      <c r="N73" s="1641"/>
      <c r="O73" s="1641"/>
      <c r="P73" s="1641"/>
      <c r="Q73" s="1641"/>
      <c r="R73" s="1641"/>
      <c r="S73" s="1641"/>
      <c r="T73" s="1641"/>
      <c r="U73" s="1641"/>
      <c r="V73" s="1641"/>
      <c r="W73" s="1641"/>
      <c r="X73" s="1641"/>
      <c r="Y73" s="1641"/>
      <c r="Z73" s="1641"/>
      <c r="AA73" s="1641"/>
      <c r="AB73" s="1641"/>
      <c r="AC73" s="1641"/>
      <c r="AD73" s="1366"/>
      <c r="AF73" s="1366"/>
      <c r="AG73" s="1636"/>
      <c r="AH73" s="1636"/>
      <c r="AI73" s="1366"/>
      <c r="AJ73" s="1366"/>
      <c r="AK73" s="1366"/>
      <c r="AL73" s="1366"/>
      <c r="AM73" s="1636"/>
      <c r="AN73" s="1366"/>
      <c r="AO73" s="1366"/>
      <c r="AP73" s="544"/>
      <c r="AQ73" s="1366"/>
      <c r="AR73" s="1366"/>
      <c r="AS73" s="1366"/>
      <c r="AT73" s="1366"/>
      <c r="AU73" s="1366"/>
      <c r="AV73" s="1632"/>
      <c r="AW73" s="622"/>
      <c r="AX73" s="622"/>
      <c r="AY73" s="622"/>
      <c r="AZ73" s="622"/>
      <c r="BA73" s="1641">
        <v>11</v>
      </c>
    </row>
    <row s="1641" customFormat="1" customHeight="1" ht="11.549999999999999">
      <c r="A74" s="987"/>
      <c r="B74" s="987"/>
      <c r="C74" s="987"/>
      <c r="D74" s="987"/>
      <c r="E74" s="987"/>
      <c r="F74" s="1636"/>
      <c r="G74" s="1636"/>
      <c r="H74" s="351"/>
      <c r="N74" s="1641"/>
      <c r="O74" s="1641"/>
      <c r="P74" s="1641"/>
      <c r="Q74" s="1641"/>
      <c r="R74" s="1641"/>
      <c r="S74" s="1641"/>
      <c r="T74" s="1641"/>
      <c r="U74" s="1641"/>
      <c r="V74" s="1641"/>
      <c r="W74" s="1641"/>
      <c r="X74" s="1641"/>
      <c r="Y74" s="1641"/>
      <c r="Z74" s="1641"/>
      <c r="AA74" s="1641"/>
      <c r="AB74" s="1641"/>
      <c r="AC74" s="1641"/>
      <c r="AD74" s="1366"/>
      <c r="AF74" s="1366"/>
      <c r="AG74" s="1636"/>
      <c r="AH74" s="1636"/>
      <c r="AI74" s="1366"/>
      <c r="AJ74" s="1366"/>
      <c r="AK74" s="1366"/>
      <c r="AL74" s="1366"/>
      <c r="AM74" s="1636"/>
      <c r="AN74" s="1366"/>
      <c r="AO74" s="1366"/>
      <c r="AP74" s="544"/>
      <c r="AQ74" s="1366"/>
      <c r="AR74" s="1366"/>
      <c r="AS74" s="1366"/>
      <c r="AT74" s="1366"/>
      <c r="AU74" s="1366"/>
      <c r="AV74" s="1632"/>
      <c r="AW74" s="622"/>
      <c r="AX74" s="622"/>
      <c r="AY74" s="622"/>
      <c r="AZ74" s="622"/>
      <c r="BA74" s="1641">
        <v>11</v>
      </c>
    </row>
    <row s="1641" customFormat="1" customHeight="1" ht="11.549999999999999">
      <c r="A75" s="987"/>
      <c r="B75" s="987"/>
      <c r="C75" s="987"/>
      <c r="D75" s="987"/>
      <c r="E75" s="987"/>
      <c r="F75" s="1636"/>
      <c r="G75" s="1636"/>
      <c r="H75" s="351"/>
      <c r="N75" s="1641"/>
      <c r="O75" s="1641"/>
      <c r="P75" s="1641"/>
      <c r="Q75" s="1641"/>
      <c r="R75" s="1641"/>
      <c r="S75" s="1641"/>
      <c r="T75" s="1641"/>
      <c r="U75" s="1641"/>
      <c r="V75" s="1641"/>
      <c r="W75" s="1641"/>
      <c r="X75" s="1641"/>
      <c r="Y75" s="1641"/>
      <c r="Z75" s="1641"/>
      <c r="AA75" s="1641"/>
      <c r="AB75" s="1641"/>
      <c r="AC75" s="1641"/>
      <c r="AD75" s="1366"/>
      <c r="AF75" s="1366"/>
      <c r="AG75" s="1636"/>
      <c r="AH75" s="1636"/>
      <c r="AI75" s="1366"/>
      <c r="AJ75" s="1366"/>
      <c r="AK75" s="1366"/>
      <c r="AL75" s="1366"/>
      <c r="AM75" s="1636"/>
      <c r="AN75" s="1366"/>
      <c r="AO75" s="1366"/>
      <c r="AP75" s="544"/>
      <c r="AQ75" s="1366"/>
      <c r="AR75" s="1366"/>
      <c r="AS75" s="1366"/>
      <c r="AT75" s="1366"/>
      <c r="AU75" s="1366"/>
      <c r="AV75" s="1632"/>
      <c r="AW75" s="622"/>
      <c r="AX75" s="622"/>
      <c r="AY75" s="622"/>
      <c r="AZ75" s="622"/>
      <c r="BA75" s="1641">
        <v>11</v>
      </c>
    </row>
    <row s="1641" customFormat="1" customHeight="1" ht="11.549999999999999">
      <c r="A76" s="987"/>
      <c r="B76" s="987"/>
      <c r="C76" s="987"/>
      <c r="D76" s="987"/>
      <c r="E76" s="987"/>
      <c r="F76" s="1636"/>
      <c r="G76" s="1636"/>
      <c r="H76" s="351"/>
      <c r="N76" s="1641"/>
      <c r="O76" s="1641"/>
      <c r="P76" s="1641"/>
      <c r="Q76" s="1641"/>
      <c r="R76" s="1641"/>
      <c r="S76" s="1641"/>
      <c r="T76" s="1641"/>
      <c r="U76" s="1641"/>
      <c r="V76" s="1641"/>
      <c r="W76" s="1641"/>
      <c r="X76" s="1641"/>
      <c r="Y76" s="1641"/>
      <c r="Z76" s="1641"/>
      <c r="AA76" s="1641"/>
      <c r="AB76" s="1641"/>
      <c r="AC76" s="1641"/>
      <c r="AD76" s="1366"/>
      <c r="AF76" s="1366"/>
      <c r="AG76" s="1636"/>
      <c r="AH76" s="1636"/>
      <c r="AI76" s="1366"/>
      <c r="AJ76" s="1366"/>
      <c r="AK76" s="1366"/>
      <c r="AL76" s="1366"/>
      <c r="AM76" s="1636"/>
      <c r="AN76" s="1366"/>
      <c r="AO76" s="1366"/>
      <c r="AP76" s="544"/>
      <c r="AQ76" s="1366"/>
      <c r="AR76" s="1366"/>
      <c r="AS76" s="1366"/>
      <c r="AT76" s="1366"/>
      <c r="AU76" s="1366"/>
      <c r="AV76" s="1632"/>
      <c r="AW76" s="622"/>
      <c r="AX76" s="622"/>
      <c r="AY76" s="622"/>
      <c r="AZ76" s="622"/>
      <c r="BA76" s="1641">
        <v>11</v>
      </c>
    </row>
    <row s="1641" customFormat="1" customHeight="1" ht="11.549999999999999">
      <c r="A77" s="987"/>
      <c r="B77" s="987"/>
      <c r="C77" s="987"/>
      <c r="D77" s="987"/>
      <c r="E77" s="987"/>
      <c r="F77" s="1636"/>
      <c r="G77" s="1636"/>
      <c r="H77" s="351"/>
      <c r="N77" s="1641"/>
      <c r="O77" s="1641"/>
      <c r="P77" s="1641"/>
      <c r="Q77" s="1641"/>
      <c r="R77" s="1641"/>
      <c r="S77" s="1641"/>
      <c r="T77" s="1641"/>
      <c r="U77" s="1641"/>
      <c r="V77" s="1641"/>
      <c r="W77" s="1641"/>
      <c r="X77" s="1641"/>
      <c r="Y77" s="1641"/>
      <c r="Z77" s="1641"/>
      <c r="AA77" s="1641"/>
      <c r="AB77" s="1641"/>
      <c r="AC77" s="1641"/>
      <c r="AD77" s="1366"/>
      <c r="AF77" s="1366"/>
      <c r="AG77" s="1636"/>
      <c r="AH77" s="1636"/>
      <c r="AI77" s="1366"/>
      <c r="AJ77" s="1366"/>
      <c r="AK77" s="1366"/>
      <c r="AL77" s="1366"/>
      <c r="AM77" s="1636"/>
      <c r="AN77" s="1366"/>
      <c r="AO77" s="1366"/>
      <c r="AP77" s="544"/>
      <c r="AQ77" s="1366"/>
      <c r="AR77" s="1366"/>
      <c r="AS77" s="1366"/>
      <c r="AT77" s="1366"/>
      <c r="AU77" s="1366"/>
      <c r="AV77" s="1632"/>
      <c r="AW77" s="622"/>
      <c r="AX77" s="622"/>
      <c r="AY77" s="622"/>
      <c r="AZ77" s="622"/>
      <c r="BA77" s="1641">
        <v>11</v>
      </c>
    </row>
    <row s="1641" customFormat="1" customHeight="1" ht="11.549999999999999">
      <c r="A78" s="987"/>
      <c r="B78" s="987"/>
      <c r="C78" s="987"/>
      <c r="D78" s="987"/>
      <c r="E78" s="987"/>
      <c r="F78" s="1636"/>
      <c r="G78" s="1636"/>
      <c r="H78" s="351"/>
      <c r="N78" s="1641"/>
      <c r="O78" s="1641"/>
      <c r="P78" s="1641"/>
      <c r="Q78" s="1641"/>
      <c r="R78" s="1641"/>
      <c r="S78" s="1641"/>
      <c r="T78" s="1641"/>
      <c r="U78" s="1641"/>
      <c r="V78" s="1641"/>
      <c r="W78" s="1641"/>
      <c r="X78" s="1641"/>
      <c r="Y78" s="1641"/>
      <c r="Z78" s="1641"/>
      <c r="AA78" s="1641"/>
      <c r="AB78" s="1641"/>
      <c r="AC78" s="1641"/>
      <c r="AD78" s="1366"/>
      <c r="AF78" s="1366"/>
      <c r="AG78" s="1636"/>
      <c r="AH78" s="1636"/>
      <c r="AI78" s="1366"/>
      <c r="AJ78" s="1366"/>
      <c r="AK78" s="1366"/>
      <c r="AL78" s="1366"/>
      <c r="AM78" s="1636"/>
      <c r="AN78" s="1366"/>
      <c r="AO78" s="1366"/>
      <c r="AP78" s="544"/>
      <c r="AQ78" s="1366"/>
      <c r="AR78" s="1366"/>
      <c r="AS78" s="1366"/>
      <c r="AT78" s="1366"/>
      <c r="AU78" s="1366"/>
      <c r="AV78" s="1632"/>
      <c r="AW78" s="622"/>
      <c r="AX78" s="622"/>
      <c r="AY78" s="622"/>
      <c r="AZ78" s="622"/>
      <c r="BA78" s="1641">
        <v>11</v>
      </c>
    </row>
    <row s="1641" customFormat="1" customHeight="1" ht="11.549999999999999">
      <c r="A79" s="987"/>
      <c r="B79" s="987"/>
      <c r="C79" s="987"/>
      <c r="D79" s="987"/>
      <c r="E79" s="987"/>
      <c r="F79" s="1636"/>
      <c r="G79" s="1636"/>
      <c r="H79" s="351"/>
      <c r="N79" s="1641"/>
      <c r="O79" s="1641"/>
      <c r="P79" s="1641"/>
      <c r="Q79" s="1641"/>
      <c r="R79" s="1641"/>
      <c r="S79" s="1641"/>
      <c r="T79" s="1641"/>
      <c r="U79" s="1641"/>
      <c r="V79" s="1641"/>
      <c r="W79" s="1641"/>
      <c r="X79" s="1641"/>
      <c r="Y79" s="1641"/>
      <c r="Z79" s="1641"/>
      <c r="AA79" s="1641"/>
      <c r="AB79" s="1641"/>
      <c r="AC79" s="1641"/>
      <c r="AD79" s="1366"/>
      <c r="AF79" s="1366"/>
      <c r="AG79" s="1636"/>
      <c r="AH79" s="1636"/>
      <c r="AI79" s="1366"/>
      <c r="AJ79" s="1366"/>
      <c r="AK79" s="1366"/>
      <c r="AL79" s="1366"/>
      <c r="AM79" s="1636"/>
      <c r="AN79" s="1366"/>
      <c r="AO79" s="1366"/>
      <c r="AP79" s="544"/>
      <c r="AQ79" s="1366"/>
      <c r="AR79" s="1366"/>
      <c r="AS79" s="1366"/>
      <c r="AT79" s="1366"/>
      <c r="AU79" s="1366"/>
      <c r="AV79" s="1632"/>
      <c r="AW79" s="622"/>
      <c r="AX79" s="622"/>
      <c r="AY79" s="622"/>
      <c r="AZ79" s="622"/>
      <c r="BA79" s="1641">
        <v>11</v>
      </c>
    </row>
    <row s="1641" customFormat="1" customHeight="1" ht="11.549999999999999">
      <c r="A80" s="987"/>
      <c r="B80" s="987"/>
      <c r="C80" s="987"/>
      <c r="D80" s="987"/>
      <c r="E80" s="987"/>
      <c r="F80" s="1636"/>
      <c r="G80" s="1636"/>
      <c r="H80" s="351"/>
      <c r="N80" s="1641"/>
      <c r="O80" s="1641"/>
      <c r="P80" s="1641"/>
      <c r="Q80" s="1641"/>
      <c r="R80" s="1641"/>
      <c r="S80" s="1641"/>
      <c r="T80" s="1641"/>
      <c r="U80" s="1641"/>
      <c r="V80" s="1641"/>
      <c r="W80" s="1641"/>
      <c r="X80" s="1641"/>
      <c r="Y80" s="1641"/>
      <c r="Z80" s="1641"/>
      <c r="AA80" s="1641"/>
      <c r="AB80" s="1641"/>
      <c r="AC80" s="1641"/>
      <c r="AD80" s="1366"/>
      <c r="AF80" s="1366"/>
      <c r="AG80" s="1636"/>
      <c r="AH80" s="1636"/>
      <c r="AI80" s="1366"/>
      <c r="AJ80" s="1366"/>
      <c r="AK80" s="1366"/>
      <c r="AL80" s="1366"/>
      <c r="AM80" s="1636"/>
      <c r="AN80" s="1366"/>
      <c r="AO80" s="1366"/>
      <c r="AP80" s="544"/>
      <c r="AQ80" s="1366"/>
      <c r="AR80" s="1366"/>
      <c r="AS80" s="1366"/>
      <c r="AT80" s="1366"/>
      <c r="AU80" s="1366"/>
      <c r="AV80" s="1632"/>
      <c r="AW80" s="622"/>
      <c r="AX80" s="622"/>
      <c r="AY80" s="622"/>
      <c r="AZ80" s="622"/>
      <c r="BA80" s="1641">
        <v>11</v>
      </c>
    </row>
    <row s="1641" customFormat="1" customHeight="1" ht="11.549999999999999">
      <c r="A81" s="987"/>
      <c r="B81" s="987"/>
      <c r="C81" s="987"/>
      <c r="D81" s="987"/>
      <c r="E81" s="987"/>
      <c r="F81" s="1636"/>
      <c r="G81" s="1636"/>
      <c r="H81" s="351"/>
      <c r="N81" s="1641"/>
      <c r="O81" s="1641"/>
      <c r="P81" s="1641"/>
      <c r="Q81" s="1641"/>
      <c r="R81" s="1641"/>
      <c r="S81" s="1641"/>
      <c r="T81" s="1641"/>
      <c r="U81" s="1641"/>
      <c r="V81" s="1641"/>
      <c r="W81" s="1641"/>
      <c r="X81" s="1641"/>
      <c r="Y81" s="1641"/>
      <c r="Z81" s="1641"/>
      <c r="AA81" s="1641"/>
      <c r="AB81" s="1641"/>
      <c r="AC81" s="1641"/>
      <c r="AD81" s="1366"/>
      <c r="AF81" s="1366"/>
      <c r="AG81" s="1636"/>
      <c r="AH81" s="1636"/>
      <c r="AI81" s="1366"/>
      <c r="AJ81" s="1366"/>
      <c r="AK81" s="1366"/>
      <c r="AL81" s="1366"/>
      <c r="AM81" s="1636"/>
      <c r="AN81" s="1366"/>
      <c r="AO81" s="1366"/>
      <c r="AP81" s="544"/>
      <c r="AQ81" s="1366"/>
      <c r="AR81" s="1366"/>
      <c r="AS81" s="1366"/>
      <c r="AT81" s="1366"/>
      <c r="AU81" s="1366"/>
      <c r="AV81" s="1632"/>
      <c r="AW81" s="622"/>
      <c r="AX81" s="622"/>
      <c r="AY81" s="622"/>
      <c r="AZ81" s="622"/>
      <c r="BA81" s="1641">
        <v>11</v>
      </c>
    </row>
    <row s="1641" customFormat="1" customHeight="1" ht="11.549999999999999">
      <c r="A82" s="987"/>
      <c r="B82" s="987"/>
      <c r="C82" s="987"/>
      <c r="D82" s="987"/>
      <c r="E82" s="987"/>
      <c r="F82" s="1636"/>
      <c r="G82" s="1636"/>
      <c r="H82" s="351"/>
      <c r="N82" s="1641"/>
      <c r="O82" s="1641"/>
      <c r="P82" s="1641"/>
      <c r="Q82" s="1641"/>
      <c r="R82" s="1641"/>
      <c r="S82" s="1641"/>
      <c r="T82" s="1641"/>
      <c r="U82" s="1641"/>
      <c r="V82" s="1641"/>
      <c r="W82" s="1641"/>
      <c r="X82" s="1641"/>
      <c r="Y82" s="1641"/>
      <c r="Z82" s="1641"/>
      <c r="AA82" s="1641"/>
      <c r="AB82" s="1641"/>
      <c r="AC82" s="1641"/>
      <c r="AD82" s="1366"/>
      <c r="AF82" s="1366"/>
      <c r="AG82" s="1636"/>
      <c r="AH82" s="1636"/>
      <c r="AI82" s="1366"/>
      <c r="AJ82" s="1366"/>
      <c r="AK82" s="1366"/>
      <c r="AL82" s="1366"/>
      <c r="AM82" s="1636"/>
      <c r="AN82" s="1366"/>
      <c r="AO82" s="1366"/>
      <c r="AP82" s="544"/>
      <c r="AQ82" s="1366"/>
      <c r="AR82" s="1366"/>
      <c r="AS82" s="1366"/>
      <c r="AT82" s="1366"/>
      <c r="AU82" s="1366"/>
      <c r="AV82" s="1632"/>
      <c r="AW82" s="622"/>
      <c r="AX82" s="622"/>
      <c r="AY82" s="622"/>
      <c r="AZ82" s="622"/>
      <c r="BA82" s="1641">
        <v>11</v>
      </c>
    </row>
    <row s="1641" customFormat="1" customHeight="1" ht="11.549999999999999">
      <c r="A83" s="987"/>
      <c r="B83" s="987"/>
      <c r="C83" s="987"/>
      <c r="D83" s="987"/>
      <c r="E83" s="987"/>
      <c r="F83" s="1636"/>
      <c r="G83" s="1636"/>
      <c r="H83" s="351"/>
      <c r="N83" s="1641"/>
      <c r="O83" s="1641"/>
      <c r="P83" s="1641"/>
      <c r="Q83" s="1641"/>
      <c r="R83" s="1641"/>
      <c r="S83" s="1641"/>
      <c r="T83" s="1641"/>
      <c r="U83" s="1641"/>
      <c r="V83" s="1641"/>
      <c r="W83" s="1641"/>
      <c r="X83" s="1641"/>
      <c r="Y83" s="1641"/>
      <c r="Z83" s="1641"/>
      <c r="AA83" s="1641"/>
      <c r="AB83" s="1641"/>
      <c r="AC83" s="1641"/>
      <c r="AD83" s="1366"/>
      <c r="AF83" s="1366"/>
      <c r="AG83" s="1636"/>
      <c r="AH83" s="1636"/>
      <c r="AI83" s="1366"/>
      <c r="AJ83" s="1366"/>
      <c r="AK83" s="1366"/>
      <c r="AL83" s="1366"/>
      <c r="AM83" s="1636"/>
      <c r="AN83" s="1366"/>
      <c r="AO83" s="1366"/>
      <c r="AP83" s="544"/>
      <c r="AQ83" s="1366"/>
      <c r="AR83" s="1366"/>
      <c r="AS83" s="1366"/>
      <c r="AT83" s="1366"/>
      <c r="AU83" s="1366"/>
      <c r="AV83" s="1632"/>
      <c r="AW83" s="622"/>
      <c r="AX83" s="622"/>
      <c r="AY83" s="622"/>
      <c r="AZ83" s="622"/>
      <c r="BA83" s="1641">
        <v>11</v>
      </c>
    </row>
    <row s="1641" customFormat="1" customHeight="1" ht="11.549999999999999">
      <c r="A84" s="987"/>
      <c r="B84" s="987"/>
      <c r="C84" s="987"/>
      <c r="D84" s="987"/>
      <c r="E84" s="987"/>
      <c r="F84" s="1636"/>
      <c r="G84" s="1636"/>
      <c r="H84" s="351"/>
      <c r="N84" s="1641"/>
      <c r="O84" s="1641"/>
      <c r="P84" s="1641"/>
      <c r="Q84" s="1641"/>
      <c r="R84" s="1641"/>
      <c r="S84" s="1641"/>
      <c r="T84" s="1641"/>
      <c r="U84" s="1641"/>
      <c r="V84" s="1641"/>
      <c r="W84" s="1641"/>
      <c r="X84" s="1641"/>
      <c r="Y84" s="1641"/>
      <c r="Z84" s="1641"/>
      <c r="AA84" s="1641"/>
      <c r="AB84" s="1641"/>
      <c r="AC84" s="1641"/>
      <c r="AD84" s="1366"/>
      <c r="AF84" s="1366"/>
      <c r="AG84" s="1636"/>
      <c r="AH84" s="1636"/>
      <c r="AI84" s="1366"/>
      <c r="AJ84" s="1366"/>
      <c r="AK84" s="1366"/>
      <c r="AL84" s="1366"/>
      <c r="AM84" s="1636"/>
      <c r="AN84" s="1366"/>
      <c r="AO84" s="1366"/>
      <c r="AP84" s="544"/>
      <c r="AQ84" s="1366"/>
      <c r="AR84" s="1366"/>
      <c r="AS84" s="1366"/>
      <c r="AT84" s="1366"/>
      <c r="AU84" s="1366"/>
      <c r="AV84" s="1632"/>
      <c r="AW84" s="622"/>
      <c r="AX84" s="622"/>
      <c r="AY84" s="622"/>
      <c r="AZ84" s="622"/>
      <c r="BA84" s="1641">
        <v>11</v>
      </c>
    </row>
    <row s="1641" customFormat="1" customHeight="1" ht="11.549999999999999">
      <c r="A85" s="987"/>
      <c r="B85" s="987"/>
      <c r="C85" s="987"/>
      <c r="D85" s="987"/>
      <c r="E85" s="987"/>
      <c r="F85" s="1636"/>
      <c r="G85" s="1636"/>
      <c r="H85" s="351"/>
      <c r="N85" s="1641"/>
      <c r="O85" s="1641"/>
      <c r="P85" s="1641"/>
      <c r="Q85" s="1641"/>
      <c r="R85" s="1641"/>
      <c r="S85" s="1641"/>
      <c r="T85" s="1641"/>
      <c r="U85" s="1641"/>
      <c r="V85" s="1641"/>
      <c r="W85" s="1641"/>
      <c r="X85" s="1641"/>
      <c r="Y85" s="1641"/>
      <c r="Z85" s="1641"/>
      <c r="AA85" s="1641"/>
      <c r="AB85" s="1641"/>
      <c r="AC85" s="1641"/>
      <c r="AD85" s="1366"/>
      <c r="AF85" s="1366"/>
      <c r="AG85" s="1636"/>
      <c r="AH85" s="1636"/>
      <c r="AI85" s="1366"/>
      <c r="AJ85" s="1366"/>
      <c r="AK85" s="1366"/>
      <c r="AL85" s="1366"/>
      <c r="AM85" s="1636"/>
      <c r="AN85" s="1366"/>
      <c r="AO85" s="1366"/>
      <c r="AP85" s="544"/>
      <c r="AQ85" s="1366"/>
      <c r="AR85" s="1366"/>
      <c r="AS85" s="1366"/>
      <c r="AT85" s="1366"/>
      <c r="AU85" s="1366"/>
      <c r="AV85" s="1632"/>
      <c r="AW85" s="622"/>
      <c r="AX85" s="622"/>
      <c r="AY85" s="622"/>
      <c r="AZ85" s="622"/>
      <c r="BA85" s="1641">
        <v>11</v>
      </c>
    </row>
    <row s="1641" customFormat="1" customHeight="1" ht="11.549999999999999">
      <c r="A86" s="987"/>
      <c r="B86" s="987"/>
      <c r="C86" s="987"/>
      <c r="D86" s="987"/>
      <c r="E86" s="987"/>
      <c r="F86" s="1636"/>
      <c r="G86" s="1636"/>
      <c r="H86" s="351"/>
      <c r="N86" s="1641"/>
      <c r="O86" s="1641"/>
      <c r="P86" s="1641"/>
      <c r="Q86" s="1641"/>
      <c r="R86" s="1641"/>
      <c r="S86" s="1641"/>
      <c r="T86" s="1641"/>
      <c r="U86" s="1641"/>
      <c r="V86" s="1641"/>
      <c r="W86" s="1641"/>
      <c r="X86" s="1641"/>
      <c r="Y86" s="1641"/>
      <c r="Z86" s="1641"/>
      <c r="AA86" s="1641"/>
      <c r="AB86" s="1641"/>
      <c r="AC86" s="1641"/>
      <c r="AD86" s="1366"/>
      <c r="AF86" s="1366"/>
      <c r="AG86" s="1636"/>
      <c r="AH86" s="1636"/>
      <c r="AI86" s="1366"/>
      <c r="AJ86" s="1366"/>
      <c r="AK86" s="1366"/>
      <c r="AL86" s="1366"/>
      <c r="AM86" s="1636"/>
      <c r="AN86" s="1366"/>
      <c r="AO86" s="1366"/>
      <c r="AP86" s="544"/>
      <c r="AQ86" s="1366"/>
      <c r="AR86" s="1366"/>
      <c r="AS86" s="1366"/>
      <c r="AT86" s="1366"/>
      <c r="AU86" s="1366"/>
      <c r="AV86" s="1632"/>
      <c r="AW86" s="622"/>
      <c r="AX86" s="622"/>
      <c r="AY86" s="622"/>
      <c r="AZ86" s="622"/>
      <c r="BA86" s="1641">
        <v>11</v>
      </c>
    </row>
    <row s="1641" customFormat="1" customHeight="1" ht="11.549999999999999">
      <c r="A87" s="987"/>
      <c r="B87" s="987"/>
      <c r="C87" s="987"/>
      <c r="D87" s="987"/>
      <c r="E87" s="987"/>
      <c r="F87" s="1636"/>
      <c r="G87" s="1636"/>
      <c r="H87" s="351"/>
      <c r="N87" s="1641"/>
      <c r="O87" s="1641"/>
      <c r="P87" s="1641"/>
      <c r="Q87" s="1641"/>
      <c r="R87" s="1641"/>
      <c r="S87" s="1641"/>
      <c r="T87" s="1641"/>
      <c r="U87" s="1641"/>
      <c r="V87" s="1641"/>
      <c r="W87" s="1641"/>
      <c r="X87" s="1641"/>
      <c r="Y87" s="1641"/>
      <c r="Z87" s="1641"/>
      <c r="AA87" s="1641"/>
      <c r="AB87" s="1641"/>
      <c r="AC87" s="1641"/>
      <c r="AD87" s="1366"/>
      <c r="AF87" s="1366"/>
      <c r="AG87" s="1636"/>
      <c r="AH87" s="1636"/>
      <c r="AI87" s="1366"/>
      <c r="AJ87" s="1366"/>
      <c r="AK87" s="1366"/>
      <c r="AL87" s="1366"/>
      <c r="AM87" s="1636"/>
      <c r="AN87" s="1366"/>
      <c r="AO87" s="1366"/>
      <c r="AP87" s="544"/>
      <c r="AQ87" s="1366"/>
      <c r="AR87" s="1366"/>
      <c r="AS87" s="1366"/>
      <c r="AT87" s="1366"/>
      <c r="AU87" s="1366"/>
      <c r="AV87" s="1632"/>
      <c r="AW87" s="622"/>
      <c r="AX87" s="622"/>
      <c r="AY87" s="622"/>
      <c r="AZ87" s="622"/>
      <c r="BA87" s="1641">
        <v>11</v>
      </c>
    </row>
    <row s="1641" customFormat="1" customHeight="1" ht="11.549999999999999">
      <c r="A88" s="987"/>
      <c r="B88" s="987"/>
      <c r="C88" s="987"/>
      <c r="D88" s="987"/>
      <c r="E88" s="987"/>
      <c r="F88" s="1636"/>
      <c r="G88" s="1636"/>
      <c r="H88" s="351"/>
      <c r="N88" s="1641"/>
      <c r="O88" s="1641"/>
      <c r="P88" s="1641"/>
      <c r="Q88" s="1641"/>
      <c r="R88" s="1641"/>
      <c r="S88" s="1641"/>
      <c r="T88" s="1641"/>
      <c r="U88" s="1641"/>
      <c r="V88" s="1641"/>
      <c r="W88" s="1641"/>
      <c r="X88" s="1641"/>
      <c r="Y88" s="1641"/>
      <c r="Z88" s="1641"/>
      <c r="AA88" s="1641"/>
      <c r="AB88" s="1641"/>
      <c r="AC88" s="1641"/>
      <c r="AD88" s="1366"/>
      <c r="AF88" s="1366"/>
      <c r="AG88" s="1636"/>
      <c r="AH88" s="1636"/>
      <c r="AI88" s="1366"/>
      <c r="AJ88" s="1366"/>
      <c r="AK88" s="1366"/>
      <c r="AL88" s="1366"/>
      <c r="AM88" s="1636"/>
      <c r="AN88" s="1366"/>
      <c r="AO88" s="1366"/>
      <c r="AP88" s="544"/>
      <c r="AQ88" s="1366"/>
      <c r="AR88" s="1366"/>
      <c r="AS88" s="1366"/>
      <c r="AT88" s="1366"/>
      <c r="AU88" s="1366"/>
      <c r="AV88" s="1632"/>
      <c r="AW88" s="622"/>
      <c r="AX88" s="622"/>
      <c r="AY88" s="622"/>
      <c r="AZ88" s="622"/>
      <c r="BA88" s="1641">
        <v>11</v>
      </c>
    </row>
    <row s="1641" customFormat="1" customHeight="1" ht="11.549999999999999">
      <c r="A89" s="987"/>
      <c r="B89" s="987"/>
      <c r="C89" s="987"/>
      <c r="D89" s="987"/>
      <c r="E89" s="987"/>
      <c r="F89" s="1636"/>
      <c r="G89" s="1636"/>
      <c r="H89" s="351"/>
      <c r="N89" s="1641"/>
      <c r="O89" s="1641"/>
      <c r="P89" s="1641"/>
      <c r="Q89" s="1641"/>
      <c r="R89" s="1641"/>
      <c r="S89" s="1641"/>
      <c r="T89" s="1641"/>
      <c r="U89" s="1641"/>
      <c r="V89" s="1641"/>
      <c r="W89" s="1641"/>
      <c r="X89" s="1641"/>
      <c r="Y89" s="1641"/>
      <c r="Z89" s="1641"/>
      <c r="AA89" s="1641"/>
      <c r="AB89" s="1641"/>
      <c r="AC89" s="1641"/>
      <c r="AD89" s="1366"/>
      <c r="AF89" s="1366"/>
      <c r="AG89" s="1636"/>
      <c r="AH89" s="1636"/>
      <c r="AI89" s="1366"/>
      <c r="AJ89" s="1366"/>
      <c r="AK89" s="1366"/>
      <c r="AL89" s="1366"/>
      <c r="AM89" s="1636"/>
      <c r="AN89" s="1366"/>
      <c r="AO89" s="1366"/>
      <c r="AP89" s="544"/>
      <c r="AQ89" s="1366"/>
      <c r="AR89" s="1366"/>
      <c r="AS89" s="1366"/>
      <c r="AT89" s="1366"/>
      <c r="AU89" s="1366"/>
      <c r="AV89" s="1632"/>
      <c r="AW89" s="622"/>
      <c r="AX89" s="622"/>
      <c r="AY89" s="622"/>
      <c r="AZ89" s="622"/>
      <c r="BA89" s="1641">
        <v>11</v>
      </c>
    </row>
    <row s="1641" customFormat="1" customHeight="1" ht="11.549999999999999">
      <c r="A90" s="987"/>
      <c r="B90" s="987"/>
      <c r="C90" s="987"/>
      <c r="D90" s="987"/>
      <c r="E90" s="987"/>
      <c r="F90" s="1636"/>
      <c r="G90" s="1636"/>
      <c r="H90" s="351"/>
      <c r="N90" s="1641"/>
      <c r="O90" s="1641"/>
      <c r="P90" s="1641"/>
      <c r="Q90" s="1641"/>
      <c r="R90" s="1641"/>
      <c r="S90" s="1641"/>
      <c r="T90" s="1641"/>
      <c r="U90" s="1641"/>
      <c r="V90" s="1641"/>
      <c r="W90" s="1641"/>
      <c r="X90" s="1641"/>
      <c r="Y90" s="1641"/>
      <c r="Z90" s="1641"/>
      <c r="AA90" s="1641"/>
      <c r="AB90" s="1641"/>
      <c r="AC90" s="1641"/>
      <c r="AD90" s="1366"/>
      <c r="AF90" s="1366"/>
      <c r="AG90" s="1636"/>
      <c r="AH90" s="1636"/>
      <c r="AI90" s="1366"/>
      <c r="AJ90" s="1366"/>
      <c r="AK90" s="1366"/>
      <c r="AL90" s="1366"/>
      <c r="AM90" s="1636"/>
      <c r="AN90" s="1366"/>
      <c r="AO90" s="1366"/>
      <c r="AP90" s="544"/>
      <c r="AQ90" s="1366"/>
      <c r="AR90" s="1366"/>
      <c r="AS90" s="1366"/>
      <c r="AT90" s="1366"/>
      <c r="AU90" s="1366"/>
      <c r="AV90" s="1632"/>
      <c r="AW90" s="622"/>
      <c r="AX90" s="622"/>
      <c r="AY90" s="622"/>
      <c r="AZ90" s="622"/>
      <c r="BA90" s="1641">
        <v>11</v>
      </c>
    </row>
    <row s="1641" customFormat="1" customHeight="1" ht="11.549999999999999">
      <c r="A91" s="987"/>
      <c r="B91" s="987"/>
      <c r="C91" s="987"/>
      <c r="D91" s="987"/>
      <c r="E91" s="987"/>
      <c r="F91" s="1636"/>
      <c r="G91" s="1636"/>
      <c r="H91" s="351"/>
      <c r="N91" s="1641"/>
      <c r="O91" s="1641"/>
      <c r="P91" s="1641"/>
      <c r="Q91" s="1641"/>
      <c r="R91" s="1641"/>
      <c r="S91" s="1641"/>
      <c r="T91" s="1641"/>
      <c r="U91" s="1641"/>
      <c r="V91" s="1641"/>
      <c r="W91" s="1641"/>
      <c r="X91" s="1641"/>
      <c r="Y91" s="1641"/>
      <c r="Z91" s="1641"/>
      <c r="AA91" s="1641"/>
      <c r="AB91" s="1641"/>
      <c r="AC91" s="1641"/>
      <c r="AD91" s="1366"/>
      <c r="AF91" s="1366"/>
      <c r="AG91" s="1636"/>
      <c r="AH91" s="1636"/>
      <c r="AI91" s="1366"/>
      <c r="AJ91" s="1366"/>
      <c r="AK91" s="1366"/>
      <c r="AL91" s="1366"/>
      <c r="AM91" s="1636"/>
      <c r="AN91" s="1366"/>
      <c r="AO91" s="1366"/>
      <c r="AP91" s="544"/>
      <c r="AQ91" s="1366"/>
      <c r="AR91" s="1366"/>
      <c r="AS91" s="1366"/>
      <c r="AT91" s="1366"/>
      <c r="AU91" s="1366"/>
      <c r="AV91" s="1632"/>
      <c r="AW91" s="622"/>
      <c r="AX91" s="622"/>
      <c r="AY91" s="622"/>
      <c r="AZ91" s="622"/>
      <c r="BA91" s="1641">
        <v>11</v>
      </c>
    </row>
    <row s="1641" customFormat="1" customHeight="1" ht="11.549999999999999">
      <c r="A92" s="987"/>
      <c r="B92" s="987"/>
      <c r="C92" s="987"/>
      <c r="D92" s="987"/>
      <c r="E92" s="987"/>
      <c r="F92" s="1636"/>
      <c r="G92" s="1636"/>
      <c r="H92" s="351"/>
      <c r="N92" s="1641"/>
      <c r="O92" s="1641"/>
      <c r="P92" s="1641"/>
      <c r="Q92" s="1641"/>
      <c r="R92" s="1641"/>
      <c r="S92" s="1641"/>
      <c r="T92" s="1641"/>
      <c r="U92" s="1641"/>
      <c r="V92" s="1641"/>
      <c r="W92" s="1641"/>
      <c r="X92" s="1641"/>
      <c r="Y92" s="1641"/>
      <c r="Z92" s="1641"/>
      <c r="AA92" s="1641"/>
      <c r="AB92" s="1641"/>
      <c r="AC92" s="1641"/>
      <c r="AD92" s="1366"/>
      <c r="AF92" s="1366"/>
      <c r="AG92" s="1636"/>
      <c r="AH92" s="1636"/>
      <c r="AI92" s="1366"/>
      <c r="AJ92" s="1366"/>
      <c r="AK92" s="1366"/>
      <c r="AL92" s="1366"/>
      <c r="AM92" s="1636"/>
      <c r="AN92" s="1366"/>
      <c r="AO92" s="1366"/>
      <c r="AP92" s="544"/>
      <c r="AQ92" s="1366"/>
      <c r="AR92" s="1366"/>
      <c r="AS92" s="1366"/>
      <c r="AT92" s="1366"/>
      <c r="AU92" s="1366"/>
      <c r="AV92" s="1632"/>
      <c r="AW92" s="622"/>
      <c r="AX92" s="622"/>
      <c r="AY92" s="622"/>
      <c r="AZ92" s="622"/>
      <c r="BA92" s="1641">
        <v>11</v>
      </c>
    </row>
    <row s="1641" customFormat="1" customHeight="1" ht="11.549999999999999">
      <c r="A93" s="987"/>
      <c r="B93" s="987"/>
      <c r="C93" s="987"/>
      <c r="D93" s="987"/>
      <c r="E93" s="987"/>
      <c r="F93" s="1636"/>
      <c r="G93" s="1636"/>
      <c r="H93" s="351"/>
      <c r="N93" s="1641"/>
      <c r="O93" s="1641"/>
      <c r="P93" s="1641"/>
      <c r="Q93" s="1641"/>
      <c r="R93" s="1641"/>
      <c r="S93" s="1641"/>
      <c r="T93" s="1641"/>
      <c r="U93" s="1641"/>
      <c r="V93" s="1641"/>
      <c r="W93" s="1641"/>
      <c r="X93" s="1641"/>
      <c r="Y93" s="1641"/>
      <c r="Z93" s="1641"/>
      <c r="AA93" s="1641"/>
      <c r="AB93" s="1641"/>
      <c r="AC93" s="1641"/>
      <c r="AD93" s="1366"/>
      <c r="AF93" s="1366"/>
      <c r="AG93" s="1636"/>
      <c r="AH93" s="1636"/>
      <c r="AI93" s="1366"/>
      <c r="AJ93" s="1366"/>
      <c r="AK93" s="1366"/>
      <c r="AL93" s="1366"/>
      <c r="AM93" s="1636"/>
      <c r="AN93" s="1366"/>
      <c r="AO93" s="1366"/>
      <c r="AP93" s="544"/>
      <c r="AQ93" s="1366"/>
      <c r="AR93" s="1366"/>
      <c r="AS93" s="1366"/>
      <c r="AT93" s="1366"/>
      <c r="AU93" s="1366"/>
      <c r="AV93" s="1632"/>
      <c r="AW93" s="622"/>
      <c r="AX93" s="622"/>
      <c r="AY93" s="622"/>
      <c r="AZ93" s="622"/>
      <c r="BA93" s="1641">
        <v>11</v>
      </c>
    </row>
    <row s="1641" customFormat="1" customHeight="1" ht="11.549999999999999">
      <c r="A94" s="987"/>
      <c r="B94" s="987"/>
      <c r="C94" s="987"/>
      <c r="D94" s="987"/>
      <c r="E94" s="987"/>
      <c r="F94" s="1636"/>
      <c r="G94" s="1636"/>
      <c r="H94" s="351"/>
      <c r="N94" s="1641"/>
      <c r="O94" s="1641"/>
      <c r="P94" s="1641"/>
      <c r="Q94" s="1641"/>
      <c r="R94" s="1641"/>
      <c r="S94" s="1641"/>
      <c r="T94" s="1641"/>
      <c r="U94" s="1641"/>
      <c r="V94" s="1641"/>
      <c r="W94" s="1641"/>
      <c r="X94" s="1641"/>
      <c r="Y94" s="1641"/>
      <c r="Z94" s="1641"/>
      <c r="AA94" s="1641"/>
      <c r="AB94" s="1641"/>
      <c r="AC94" s="1641"/>
      <c r="AD94" s="1366"/>
      <c r="AF94" s="1366"/>
      <c r="AG94" s="1636"/>
      <c r="AH94" s="1636"/>
      <c r="AI94" s="1366"/>
      <c r="AJ94" s="1366"/>
      <c r="AK94" s="1366"/>
      <c r="AL94" s="1366"/>
      <c r="AM94" s="1636"/>
      <c r="AN94" s="1366"/>
      <c r="AO94" s="1366"/>
      <c r="AP94" s="544"/>
      <c r="AQ94" s="1366"/>
      <c r="AR94" s="1366"/>
      <c r="AS94" s="1366"/>
      <c r="AT94" s="1366"/>
      <c r="AU94" s="1366"/>
      <c r="AV94" s="1632"/>
      <c r="AW94" s="622"/>
      <c r="AX94" s="622"/>
      <c r="AY94" s="622"/>
      <c r="AZ94" s="622"/>
      <c r="BA94" s="1641">
        <v>11</v>
      </c>
    </row>
    <row s="1641" customFormat="1" customHeight="1" ht="11.549999999999999">
      <c r="A95" s="987"/>
      <c r="B95" s="987"/>
      <c r="C95" s="987"/>
      <c r="D95" s="987"/>
      <c r="E95" s="987"/>
      <c r="F95" s="1636"/>
      <c r="G95" s="1636"/>
      <c r="H95" s="351"/>
      <c r="N95" s="1641"/>
      <c r="O95" s="1641"/>
      <c r="P95" s="1641"/>
      <c r="Q95" s="1641"/>
      <c r="R95" s="1641"/>
      <c r="S95" s="1641"/>
      <c r="T95" s="1641"/>
      <c r="U95" s="1641"/>
      <c r="V95" s="1641"/>
      <c r="W95" s="1641"/>
      <c r="X95" s="1641"/>
      <c r="Y95" s="1641"/>
      <c r="Z95" s="1641"/>
      <c r="AA95" s="1641"/>
      <c r="AB95" s="1641"/>
      <c r="AC95" s="1641"/>
      <c r="AD95" s="1366"/>
      <c r="AF95" s="1366"/>
      <c r="AG95" s="1636"/>
      <c r="AH95" s="1636"/>
      <c r="AI95" s="1366"/>
      <c r="AJ95" s="1366"/>
      <c r="AK95" s="1366"/>
      <c r="AL95" s="1366"/>
      <c r="AM95" s="1636"/>
      <c r="AN95" s="1366"/>
      <c r="AO95" s="1366"/>
      <c r="AP95" s="544"/>
      <c r="AQ95" s="1366"/>
      <c r="AR95" s="1366"/>
      <c r="AS95" s="1366"/>
      <c r="AT95" s="1366"/>
      <c r="AU95" s="1366"/>
      <c r="AV95" s="1632"/>
      <c r="AW95" s="622"/>
      <c r="AX95" s="622"/>
      <c r="AY95" s="622"/>
      <c r="AZ95" s="622"/>
      <c r="BA95" s="1641">
        <v>11</v>
      </c>
    </row>
    <row s="1641" customFormat="1" customHeight="1" ht="11.549999999999999">
      <c r="A96" s="987"/>
      <c r="B96" s="987"/>
      <c r="C96" s="987"/>
      <c r="D96" s="987"/>
      <c r="E96" s="987"/>
      <c r="F96" s="1636"/>
      <c r="G96" s="1636"/>
      <c r="H96" s="351"/>
      <c r="N96" s="1641"/>
      <c r="O96" s="1641"/>
      <c r="P96" s="1641"/>
      <c r="Q96" s="1641"/>
      <c r="R96" s="1641"/>
      <c r="S96" s="1641"/>
      <c r="T96" s="1641"/>
      <c r="U96" s="1641"/>
      <c r="V96" s="1641"/>
      <c r="W96" s="1641"/>
      <c r="X96" s="1641"/>
      <c r="Y96" s="1641"/>
      <c r="Z96" s="1641"/>
      <c r="AA96" s="1641"/>
      <c r="AB96" s="1641"/>
      <c r="AC96" s="1641"/>
      <c r="AD96" s="1366"/>
      <c r="AF96" s="1366"/>
      <c r="AG96" s="1636"/>
      <c r="AH96" s="1636"/>
      <c r="AI96" s="1366"/>
      <c r="AJ96" s="1366"/>
      <c r="AK96" s="1366"/>
      <c r="AL96" s="1366"/>
      <c r="AM96" s="1636"/>
      <c r="AN96" s="1366"/>
      <c r="AO96" s="1366"/>
      <c r="AP96" s="544"/>
      <c r="AQ96" s="1366"/>
      <c r="AR96" s="1366"/>
      <c r="AS96" s="1366"/>
      <c r="AT96" s="1366"/>
      <c r="AU96" s="1366"/>
      <c r="AV96" s="1632"/>
      <c r="AW96" s="622"/>
      <c r="AX96" s="622"/>
      <c r="AY96" s="622"/>
      <c r="AZ96" s="622"/>
      <c r="BA96" s="1641">
        <v>11</v>
      </c>
    </row>
    <row s="1641" customFormat="1" customHeight="1" ht="11.549999999999999">
      <c r="A97" s="987"/>
      <c r="B97" s="987"/>
      <c r="C97" s="987"/>
      <c r="D97" s="987"/>
      <c r="E97" s="987"/>
      <c r="F97" s="1636"/>
      <c r="G97" s="1636"/>
      <c r="H97" s="351"/>
      <c r="N97" s="1641"/>
      <c r="O97" s="1641"/>
      <c r="P97" s="1641"/>
      <c r="Q97" s="1641"/>
      <c r="R97" s="1641"/>
      <c r="S97" s="1641"/>
      <c r="T97" s="1641"/>
      <c r="U97" s="1641"/>
      <c r="V97" s="1641"/>
      <c r="W97" s="1641"/>
      <c r="X97" s="1641"/>
      <c r="Y97" s="1641"/>
      <c r="Z97" s="1641"/>
      <c r="AA97" s="1641"/>
      <c r="AB97" s="1641"/>
      <c r="AC97" s="1641"/>
      <c r="AD97" s="1366"/>
      <c r="AF97" s="1366"/>
      <c r="AG97" s="1636"/>
      <c r="AH97" s="1636"/>
      <c r="AI97" s="1366"/>
      <c r="AJ97" s="1366"/>
      <c r="AK97" s="1366"/>
      <c r="AL97" s="1366"/>
      <c r="AM97" s="1636"/>
      <c r="AN97" s="1366"/>
      <c r="AO97" s="1366"/>
      <c r="AP97" s="544"/>
      <c r="AQ97" s="1366"/>
      <c r="AR97" s="1366"/>
      <c r="AS97" s="1366"/>
      <c r="AT97" s="1366"/>
      <c r="AU97" s="1366"/>
      <c r="AV97" s="1632"/>
      <c r="AW97" s="622"/>
      <c r="AX97" s="622"/>
      <c r="AY97" s="622"/>
      <c r="AZ97" s="622"/>
      <c r="BA97" s="1641">
        <v>11</v>
      </c>
    </row>
    <row s="1641" customFormat="1" customHeight="1" ht="11.549999999999999">
      <c r="A98" s="987"/>
      <c r="B98" s="987"/>
      <c r="C98" s="987"/>
      <c r="D98" s="987"/>
      <c r="E98" s="987"/>
      <c r="F98" s="1636"/>
      <c r="G98" s="1636"/>
      <c r="H98" s="351"/>
      <c r="N98" s="1641"/>
      <c r="O98" s="1641"/>
      <c r="P98" s="1641"/>
      <c r="Q98" s="1641"/>
      <c r="R98" s="1641"/>
      <c r="S98" s="1641"/>
      <c r="T98" s="1641"/>
      <c r="U98" s="1641"/>
      <c r="V98" s="1641"/>
      <c r="W98" s="1641"/>
      <c r="X98" s="1641"/>
      <c r="Y98" s="1641"/>
      <c r="Z98" s="1641"/>
      <c r="AA98" s="1641"/>
      <c r="AB98" s="1641"/>
      <c r="AC98" s="1641"/>
      <c r="AD98" s="1366"/>
      <c r="AF98" s="1366"/>
      <c r="AG98" s="1636"/>
      <c r="AH98" s="1636"/>
      <c r="AI98" s="1366"/>
      <c r="AJ98" s="1366"/>
      <c r="AK98" s="1366"/>
      <c r="AL98" s="1366"/>
      <c r="AM98" s="1636"/>
      <c r="AN98" s="1366"/>
      <c r="AO98" s="1366"/>
      <c r="AP98" s="544"/>
      <c r="AQ98" s="1366"/>
      <c r="AR98" s="1366"/>
      <c r="AS98" s="1366"/>
      <c r="AT98" s="1366"/>
      <c r="AU98" s="1366"/>
      <c r="AV98" s="1632"/>
      <c r="AW98" s="622"/>
      <c r="AX98" s="622"/>
      <c r="AY98" s="622"/>
      <c r="AZ98" s="622"/>
      <c r="BA98" s="1641">
        <v>11</v>
      </c>
    </row>
    <row s="1641" customFormat="1" customHeight="1" ht="11.549999999999999">
      <c r="A99" s="987"/>
      <c r="B99" s="987"/>
      <c r="C99" s="987"/>
      <c r="D99" s="987"/>
      <c r="E99" s="987"/>
      <c r="F99" s="1636"/>
      <c r="G99" s="1636"/>
      <c r="H99" s="351"/>
      <c r="N99" s="1641"/>
      <c r="O99" s="1641"/>
      <c r="P99" s="1641"/>
      <c r="Q99" s="1641"/>
      <c r="R99" s="1641"/>
      <c r="S99" s="1641"/>
      <c r="T99" s="1641"/>
      <c r="U99" s="1641"/>
      <c r="V99" s="1641"/>
      <c r="W99" s="1641"/>
      <c r="X99" s="1641"/>
      <c r="Y99" s="1641"/>
      <c r="Z99" s="1641"/>
      <c r="AA99" s="1641"/>
      <c r="AB99" s="1641"/>
      <c r="AC99" s="1641"/>
      <c r="AD99" s="1366"/>
      <c r="AF99" s="1366"/>
      <c r="AG99" s="1636"/>
      <c r="AH99" s="1636"/>
      <c r="AI99" s="1366"/>
      <c r="AJ99" s="1366"/>
      <c r="AK99" s="1366"/>
      <c r="AL99" s="1366"/>
      <c r="AM99" s="1636"/>
      <c r="AN99" s="1366"/>
      <c r="AO99" s="1366"/>
      <c r="AP99" s="544"/>
      <c r="AQ99" s="1366"/>
      <c r="AR99" s="1366"/>
      <c r="AS99" s="1366"/>
      <c r="AT99" s="1366"/>
      <c r="AU99" s="1366"/>
      <c r="AV99" s="1632"/>
      <c r="AW99" s="622"/>
      <c r="AX99" s="622"/>
      <c r="AY99" s="622"/>
      <c r="AZ99" s="622"/>
      <c r="BA99" s="1641">
        <v>11</v>
      </c>
    </row>
    <row s="1641" customFormat="1" customHeight="1" ht="11.549999999999999">
      <c r="A100" s="987"/>
      <c r="B100" s="987"/>
      <c r="C100" s="987"/>
      <c r="D100" s="987"/>
      <c r="E100" s="987"/>
      <c r="F100" s="1636"/>
      <c r="G100" s="1636"/>
      <c r="H100" s="351"/>
      <c r="N100" s="1641"/>
      <c r="O100" s="1641"/>
      <c r="P100" s="1641"/>
      <c r="Q100" s="1641"/>
      <c r="R100" s="1641"/>
      <c r="S100" s="1641"/>
      <c r="T100" s="1641"/>
      <c r="U100" s="1641"/>
      <c r="V100" s="1641"/>
      <c r="W100" s="1641"/>
      <c r="X100" s="1641"/>
      <c r="Y100" s="1641"/>
      <c r="Z100" s="1641"/>
      <c r="AA100" s="1641"/>
      <c r="AB100" s="1641"/>
      <c r="AC100" s="1641"/>
      <c r="AD100" s="1366"/>
      <c r="AF100" s="1366"/>
      <c r="AG100" s="1636"/>
      <c r="AH100" s="1636"/>
      <c r="AI100" s="1366"/>
      <c r="AJ100" s="1366"/>
      <c r="AK100" s="1366"/>
      <c r="AL100" s="1366"/>
      <c r="AM100" s="1636"/>
      <c r="AN100" s="1366"/>
      <c r="AO100" s="1366"/>
      <c r="AP100" s="544"/>
      <c r="AQ100" s="1366"/>
      <c r="AR100" s="1366"/>
      <c r="AS100" s="1366"/>
      <c r="AT100" s="1366"/>
      <c r="AU100" s="1366"/>
      <c r="AV100" s="1632"/>
      <c r="AW100" s="622"/>
      <c r="AX100" s="622"/>
      <c r="AY100" s="622"/>
      <c r="AZ100" s="622"/>
      <c r="BA100" s="1641">
        <v>11</v>
      </c>
    </row>
    <row s="1641" customFormat="1" customHeight="1" ht="11.549999999999999">
      <c r="A101" s="987"/>
      <c r="B101" s="987"/>
      <c r="C101" s="987"/>
      <c r="D101" s="987"/>
      <c r="E101" s="987"/>
      <c r="F101" s="1636"/>
      <c r="G101" s="1636"/>
      <c r="H101" s="351"/>
      <c r="N101" s="1641"/>
      <c r="O101" s="1641"/>
      <c r="P101" s="1641"/>
      <c r="Q101" s="1641"/>
      <c r="R101" s="1641"/>
      <c r="S101" s="1641"/>
      <c r="T101" s="1641"/>
      <c r="U101" s="1641"/>
      <c r="V101" s="1641"/>
      <c r="W101" s="1641"/>
      <c r="X101" s="1641"/>
      <c r="Y101" s="1641"/>
      <c r="Z101" s="1641"/>
      <c r="AA101" s="1641"/>
      <c r="AB101" s="1641"/>
      <c r="AC101" s="1641"/>
      <c r="AD101" s="1366"/>
      <c r="AF101" s="1366"/>
      <c r="AG101" s="1636"/>
      <c r="AH101" s="1636"/>
      <c r="AI101" s="1366"/>
      <c r="AJ101" s="1366"/>
      <c r="AK101" s="1366"/>
      <c r="AL101" s="1366"/>
      <c r="AM101" s="1636"/>
      <c r="AN101" s="1366"/>
      <c r="AO101" s="1366"/>
      <c r="AP101" s="544"/>
      <c r="AQ101" s="1366"/>
      <c r="AR101" s="1366"/>
      <c r="AS101" s="1366"/>
      <c r="AT101" s="1366"/>
      <c r="AU101" s="1366"/>
      <c r="AV101" s="1632"/>
      <c r="AW101" s="622"/>
      <c r="AX101" s="622"/>
      <c r="AY101" s="622"/>
      <c r="AZ101" s="622"/>
      <c r="BA101" s="1641">
        <v>11</v>
      </c>
    </row>
    <row s="1641" customFormat="1" customHeight="1" ht="11.549999999999999">
      <c r="A102" s="987"/>
      <c r="B102" s="987"/>
      <c r="C102" s="987"/>
      <c r="D102" s="987"/>
      <c r="E102" s="987"/>
      <c r="F102" s="1636"/>
      <c r="G102" s="1636"/>
      <c r="H102" s="351"/>
      <c r="N102" s="1641"/>
      <c r="O102" s="1641"/>
      <c r="P102" s="1641"/>
      <c r="Q102" s="1641"/>
      <c r="R102" s="1641"/>
      <c r="S102" s="1641"/>
      <c r="T102" s="1641"/>
      <c r="U102" s="1641"/>
      <c r="V102" s="1641"/>
      <c r="W102" s="1641"/>
      <c r="X102" s="1641"/>
      <c r="Y102" s="1641"/>
      <c r="Z102" s="1641"/>
      <c r="AA102" s="1641"/>
      <c r="AB102" s="1641"/>
      <c r="AC102" s="1641"/>
      <c r="AD102" s="1366"/>
      <c r="AF102" s="1366"/>
      <c r="AG102" s="1636"/>
      <c r="AH102" s="1636"/>
      <c r="AI102" s="1366"/>
      <c r="AJ102" s="1366"/>
      <c r="AK102" s="1366"/>
      <c r="AL102" s="1366"/>
      <c r="AM102" s="1636"/>
      <c r="AN102" s="1366"/>
      <c r="AO102" s="1366"/>
      <c r="AP102" s="544"/>
      <c r="AQ102" s="1366"/>
      <c r="AR102" s="1366"/>
      <c r="AS102" s="1366"/>
      <c r="AT102" s="1366"/>
      <c r="AU102" s="1366"/>
      <c r="AV102" s="1632"/>
      <c r="AW102" s="622"/>
      <c r="AX102" s="622"/>
      <c r="AY102" s="622"/>
      <c r="AZ102" s="622"/>
      <c r="BA102" s="1641">
        <v>11</v>
      </c>
    </row>
    <row s="1641" customFormat="1" customHeight="1" ht="11.549999999999999">
      <c r="A103" s="987"/>
      <c r="B103" s="987"/>
      <c r="C103" s="987"/>
      <c r="D103" s="987"/>
      <c r="E103" s="987"/>
      <c r="F103" s="1636"/>
      <c r="G103" s="1636"/>
      <c r="H103" s="351"/>
      <c r="N103" s="1641"/>
      <c r="O103" s="1641"/>
      <c r="P103" s="1641"/>
      <c r="Q103" s="1641"/>
      <c r="R103" s="1641"/>
      <c r="S103" s="1641"/>
      <c r="T103" s="1641"/>
      <c r="U103" s="1641"/>
      <c r="V103" s="1641"/>
      <c r="W103" s="1641"/>
      <c r="X103" s="1641"/>
      <c r="Y103" s="1641"/>
      <c r="Z103" s="1641"/>
      <c r="AA103" s="1641"/>
      <c r="AB103" s="1641"/>
      <c r="AC103" s="1641"/>
      <c r="AD103" s="1366"/>
      <c r="AF103" s="1366"/>
      <c r="AG103" s="1636"/>
      <c r="AH103" s="1636"/>
      <c r="AI103" s="1366"/>
      <c r="AJ103" s="1366"/>
      <c r="AK103" s="1366"/>
      <c r="AL103" s="1366"/>
      <c r="AM103" s="1636"/>
      <c r="AN103" s="1366"/>
      <c r="AO103" s="1366"/>
      <c r="AP103" s="544"/>
      <c r="AQ103" s="1366"/>
      <c r="AR103" s="1366"/>
      <c r="AS103" s="1366"/>
      <c r="AT103" s="1366"/>
      <c r="AU103" s="1366"/>
      <c r="AV103" s="1632"/>
      <c r="AW103" s="622"/>
      <c r="AX103" s="622"/>
      <c r="AY103" s="622"/>
      <c r="AZ103" s="622"/>
      <c r="BA103" s="1641">
        <v>11</v>
      </c>
    </row>
    <row s="1641" customFormat="1" customHeight="1" ht="11.549999999999999">
      <c r="A104" s="987"/>
      <c r="B104" s="987"/>
      <c r="C104" s="987"/>
      <c r="D104" s="987"/>
      <c r="E104" s="987"/>
      <c r="F104" s="1636"/>
      <c r="G104" s="1636"/>
      <c r="H104" s="351"/>
      <c r="N104" s="1641"/>
      <c r="O104" s="1641"/>
      <c r="P104" s="1641"/>
      <c r="Q104" s="1641"/>
      <c r="R104" s="1641"/>
      <c r="S104" s="1641"/>
      <c r="T104" s="1641"/>
      <c r="U104" s="1641"/>
      <c r="V104" s="1641"/>
      <c r="W104" s="1641"/>
      <c r="X104" s="1641"/>
      <c r="Y104" s="1641"/>
      <c r="Z104" s="1641"/>
      <c r="AA104" s="1641"/>
      <c r="AB104" s="1641"/>
      <c r="AC104" s="1641"/>
      <c r="AD104" s="1366"/>
      <c r="AF104" s="1366"/>
      <c r="AG104" s="1636"/>
      <c r="AH104" s="1636"/>
      <c r="AI104" s="1366"/>
      <c r="AJ104" s="1366"/>
      <c r="AK104" s="1366"/>
      <c r="AL104" s="1366"/>
      <c r="AM104" s="1636"/>
      <c r="AN104" s="1366"/>
      <c r="AO104" s="1366"/>
      <c r="AP104" s="544"/>
      <c r="AQ104" s="1366"/>
      <c r="AR104" s="1366"/>
      <c r="AS104" s="1366"/>
      <c r="AT104" s="1366"/>
      <c r="AU104" s="1366"/>
      <c r="AV104" s="1632"/>
      <c r="AW104" s="622"/>
      <c r="AX104" s="622"/>
      <c r="AY104" s="622"/>
      <c r="AZ104" s="622"/>
      <c r="BA104" s="1641">
        <v>11</v>
      </c>
    </row>
    <row s="1641" customFormat="1" customHeight="1" ht="11.549999999999999">
      <c r="A105" s="987"/>
      <c r="B105" s="987"/>
      <c r="C105" s="987"/>
      <c r="D105" s="987"/>
      <c r="E105" s="987"/>
      <c r="F105" s="1636"/>
      <c r="G105" s="1636"/>
      <c r="H105" s="351"/>
      <c r="N105" s="1641"/>
      <c r="O105" s="1641"/>
      <c r="P105" s="1641"/>
      <c r="Q105" s="1641"/>
      <c r="R105" s="1641"/>
      <c r="S105" s="1641"/>
      <c r="T105" s="1641"/>
      <c r="U105" s="1641"/>
      <c r="V105" s="1641"/>
      <c r="W105" s="1641"/>
      <c r="X105" s="1641"/>
      <c r="Y105" s="1641"/>
      <c r="Z105" s="1641"/>
      <c r="AA105" s="1641"/>
      <c r="AB105" s="1641"/>
      <c r="AC105" s="1641"/>
      <c r="AD105" s="1366"/>
      <c r="AF105" s="1366"/>
      <c r="AG105" s="1636"/>
      <c r="AH105" s="1636"/>
      <c r="AI105" s="1366"/>
      <c r="AJ105" s="1366"/>
      <c r="AK105" s="1366"/>
      <c r="AL105" s="1366"/>
      <c r="AM105" s="1636"/>
      <c r="AN105" s="1366"/>
      <c r="AO105" s="1366"/>
      <c r="AP105" s="544"/>
      <c r="AQ105" s="1366"/>
      <c r="AR105" s="1366"/>
      <c r="AS105" s="1366"/>
      <c r="AT105" s="1366"/>
      <c r="AU105" s="1366"/>
      <c r="AV105" s="1632"/>
      <c r="AW105" s="622"/>
      <c r="AX105" s="622"/>
      <c r="AY105" s="622"/>
      <c r="AZ105" s="622"/>
      <c r="BA105" s="1641">
        <v>11</v>
      </c>
    </row>
    <row s="1641" customFormat="1" customHeight="1" ht="11.549999999999999">
      <c r="A106" s="987"/>
      <c r="B106" s="987"/>
      <c r="C106" s="987"/>
      <c r="D106" s="987"/>
      <c r="E106" s="987"/>
      <c r="F106" s="1636"/>
      <c r="G106" s="1636"/>
      <c r="H106" s="351"/>
      <c r="N106" s="1641"/>
      <c r="O106" s="1641"/>
      <c r="P106" s="1641"/>
      <c r="Q106" s="1641"/>
      <c r="R106" s="1641"/>
      <c r="S106" s="1641"/>
      <c r="T106" s="1641"/>
      <c r="U106" s="1641"/>
      <c r="V106" s="1641"/>
      <c r="W106" s="1641"/>
      <c r="X106" s="1641"/>
      <c r="Y106" s="1641"/>
      <c r="Z106" s="1641"/>
      <c r="AA106" s="1641"/>
      <c r="AB106" s="1641"/>
      <c r="AC106" s="1641"/>
      <c r="AD106" s="1366"/>
      <c r="AF106" s="1366"/>
      <c r="AG106" s="1636"/>
      <c r="AH106" s="1636"/>
      <c r="AI106" s="1366"/>
      <c r="AJ106" s="1366"/>
      <c r="AK106" s="1366"/>
      <c r="AL106" s="1366"/>
      <c r="AM106" s="1636"/>
      <c r="AN106" s="1366"/>
      <c r="AO106" s="1366"/>
      <c r="AP106" s="544"/>
      <c r="AQ106" s="1366"/>
      <c r="AR106" s="1366"/>
      <c r="AS106" s="1366"/>
      <c r="AT106" s="1366"/>
      <c r="AU106" s="1366"/>
      <c r="AV106" s="1632"/>
      <c r="AW106" s="622"/>
      <c r="AX106" s="622"/>
      <c r="AY106" s="622"/>
      <c r="AZ106" s="622"/>
      <c r="BA106" s="1641">
        <v>11</v>
      </c>
    </row>
    <row s="1641" customFormat="1" customHeight="1" ht="11.549999999999999">
      <c r="A107" s="987"/>
      <c r="B107" s="987"/>
      <c r="C107" s="987"/>
      <c r="D107" s="987"/>
      <c r="E107" s="987"/>
      <c r="F107" s="1636"/>
      <c r="G107" s="1636"/>
      <c r="H107" s="351"/>
      <c r="N107" s="1641"/>
      <c r="O107" s="1641"/>
      <c r="P107" s="1641"/>
      <c r="Q107" s="1641"/>
      <c r="R107" s="1641"/>
      <c r="S107" s="1641"/>
      <c r="T107" s="1641"/>
      <c r="U107" s="1641"/>
      <c r="V107" s="1641"/>
      <c r="W107" s="1641"/>
      <c r="X107" s="1641"/>
      <c r="Y107" s="1641"/>
      <c r="Z107" s="1641"/>
      <c r="AA107" s="1641"/>
      <c r="AB107" s="1641"/>
      <c r="AC107" s="1641"/>
      <c r="AD107" s="1366"/>
      <c r="AF107" s="1366"/>
      <c r="AG107" s="1636"/>
      <c r="AH107" s="1636"/>
      <c r="AI107" s="1366"/>
      <c r="AJ107" s="1366"/>
      <c r="AK107" s="1366"/>
      <c r="AL107" s="1366"/>
      <c r="AM107" s="1636"/>
      <c r="AN107" s="1366"/>
      <c r="AO107" s="1366"/>
      <c r="AP107" s="544"/>
      <c r="AQ107" s="1366"/>
      <c r="AR107" s="1366"/>
      <c r="AS107" s="1366"/>
      <c r="AT107" s="1366"/>
      <c r="AU107" s="1366"/>
      <c r="AV107" s="1632"/>
      <c r="AW107" s="622"/>
      <c r="AX107" s="622"/>
      <c r="AY107" s="622"/>
      <c r="AZ107" s="622"/>
      <c r="BA107" s="1641">
        <v>11</v>
      </c>
    </row>
    <row s="1641" customFormat="1" customHeight="1" ht="11.549999999999999">
      <c r="A108" s="987"/>
      <c r="B108" s="987"/>
      <c r="C108" s="987"/>
      <c r="D108" s="987"/>
      <c r="E108" s="987"/>
      <c r="F108" s="1636"/>
      <c r="G108" s="1636"/>
      <c r="H108" s="351"/>
      <c r="N108" s="1641"/>
      <c r="O108" s="1641"/>
      <c r="P108" s="1641"/>
      <c r="Q108" s="1641"/>
      <c r="R108" s="1641"/>
      <c r="S108" s="1641"/>
      <c r="T108" s="1641"/>
      <c r="U108" s="1641"/>
      <c r="V108" s="1641"/>
      <c r="W108" s="1641"/>
      <c r="X108" s="1641"/>
      <c r="Y108" s="1641"/>
      <c r="Z108" s="1641"/>
      <c r="AA108" s="1641"/>
      <c r="AB108" s="1641"/>
      <c r="AC108" s="1641"/>
      <c r="AD108" s="1366"/>
      <c r="AF108" s="1366"/>
      <c r="AG108" s="1636"/>
      <c r="AH108" s="1636"/>
      <c r="AI108" s="1366"/>
      <c r="AJ108" s="1366"/>
      <c r="AK108" s="1366"/>
      <c r="AL108" s="1366"/>
      <c r="AM108" s="1636"/>
      <c r="AN108" s="1366"/>
      <c r="AO108" s="1366"/>
      <c r="AP108" s="544"/>
      <c r="AQ108" s="1366"/>
      <c r="AR108" s="1366"/>
      <c r="AS108" s="1366"/>
      <c r="AT108" s="1366"/>
      <c r="AU108" s="1366"/>
      <c r="AV108" s="1632"/>
      <c r="AW108" s="622"/>
      <c r="AX108" s="622"/>
      <c r="AY108" s="622"/>
      <c r="AZ108" s="622"/>
      <c r="BA108" s="1641">
        <v>11</v>
      </c>
    </row>
    <row s="1641" customFormat="1" customHeight="1" ht="11.549999999999999">
      <c r="A109" s="987"/>
      <c r="B109" s="987"/>
      <c r="C109" s="987"/>
      <c r="D109" s="987"/>
      <c r="E109" s="987"/>
      <c r="F109" s="1636"/>
      <c r="G109" s="1636"/>
      <c r="H109" s="351"/>
      <c r="N109" s="1641"/>
      <c r="O109" s="1641"/>
      <c r="P109" s="1641"/>
      <c r="Q109" s="1641"/>
      <c r="R109" s="1641"/>
      <c r="S109" s="1641"/>
      <c r="T109" s="1641"/>
      <c r="U109" s="1641"/>
      <c r="V109" s="1641"/>
      <c r="W109" s="1641"/>
      <c r="X109" s="1641"/>
      <c r="Y109" s="1641"/>
      <c r="Z109" s="1641"/>
      <c r="AA109" s="1641"/>
      <c r="AB109" s="1641"/>
      <c r="AC109" s="1641"/>
      <c r="AD109" s="1366"/>
      <c r="AF109" s="1366"/>
      <c r="AG109" s="1636"/>
      <c r="AH109" s="1636"/>
      <c r="AI109" s="1366"/>
      <c r="AJ109" s="1366"/>
      <c r="AK109" s="1366"/>
      <c r="AL109" s="1366"/>
      <c r="AM109" s="1636"/>
      <c r="AN109" s="1366"/>
      <c r="AO109" s="1366"/>
      <c r="AP109" s="544"/>
      <c r="AQ109" s="1366"/>
      <c r="AR109" s="1366"/>
      <c r="AS109" s="1366"/>
      <c r="AT109" s="1366"/>
      <c r="AU109" s="1366"/>
      <c r="AV109" s="1632"/>
      <c r="AW109" s="622"/>
      <c r="AX109" s="622"/>
      <c r="AY109" s="622"/>
      <c r="AZ109" s="622"/>
      <c r="BA109" s="1641">
        <v>11</v>
      </c>
    </row>
    <row s="1641" customFormat="1" customHeight="1" ht="11.549999999999999">
      <c r="A110" s="987"/>
      <c r="B110" s="987"/>
      <c r="C110" s="987"/>
      <c r="D110" s="987"/>
      <c r="E110" s="987"/>
      <c r="F110" s="1636"/>
      <c r="G110" s="1636"/>
      <c r="H110" s="351"/>
      <c r="N110" s="1641"/>
      <c r="O110" s="1641"/>
      <c r="P110" s="1641"/>
      <c r="Q110" s="1641"/>
      <c r="R110" s="1641"/>
      <c r="S110" s="1641"/>
      <c r="T110" s="1641"/>
      <c r="U110" s="1641"/>
      <c r="V110" s="1641"/>
      <c r="W110" s="1641"/>
      <c r="X110" s="1641"/>
      <c r="Y110" s="1641"/>
      <c r="Z110" s="1641"/>
      <c r="AA110" s="1641"/>
      <c r="AB110" s="1641"/>
      <c r="AC110" s="1641"/>
      <c r="AD110" s="1366"/>
      <c r="AF110" s="1366"/>
      <c r="AG110" s="1636"/>
      <c r="AH110" s="1636"/>
      <c r="AI110" s="1366"/>
      <c r="AJ110" s="1366"/>
      <c r="AK110" s="1366"/>
      <c r="AL110" s="1366"/>
      <c r="AM110" s="1636"/>
      <c r="AN110" s="1366"/>
      <c r="AO110" s="1366"/>
      <c r="AP110" s="544"/>
      <c r="AQ110" s="1366"/>
      <c r="AR110" s="1366"/>
      <c r="AS110" s="1366"/>
      <c r="AT110" s="1366"/>
      <c r="AU110" s="1366"/>
      <c r="AV110" s="1632"/>
      <c r="AW110" s="622"/>
      <c r="AX110" s="622"/>
      <c r="AY110" s="622"/>
      <c r="AZ110" s="622"/>
      <c r="BA110" s="1641">
        <v>11</v>
      </c>
    </row>
    <row s="1641" customFormat="1" customHeight="1" ht="11.549999999999999">
      <c r="A111" s="987"/>
      <c r="B111" s="987"/>
      <c r="C111" s="987"/>
      <c r="D111" s="987"/>
      <c r="E111" s="987"/>
      <c r="F111" s="1636"/>
      <c r="G111" s="1636"/>
      <c r="H111" s="351"/>
      <c r="N111" s="1641"/>
      <c r="O111" s="1641"/>
      <c r="P111" s="1641"/>
      <c r="Q111" s="1641"/>
      <c r="R111" s="1641"/>
      <c r="S111" s="1641"/>
      <c r="T111" s="1641"/>
      <c r="U111" s="1641"/>
      <c r="V111" s="1641"/>
      <c r="W111" s="1641"/>
      <c r="X111" s="1641"/>
      <c r="Y111" s="1641"/>
      <c r="Z111" s="1641"/>
      <c r="AA111" s="1641"/>
      <c r="AB111" s="1641"/>
      <c r="AC111" s="1641"/>
      <c r="AD111" s="1366"/>
      <c r="AF111" s="1366"/>
      <c r="AG111" s="1636"/>
      <c r="AH111" s="1636"/>
      <c r="AI111" s="1366"/>
      <c r="AJ111" s="1366"/>
      <c r="AK111" s="1366"/>
      <c r="AL111" s="1366"/>
      <c r="AM111" s="1636"/>
      <c r="AN111" s="1366"/>
      <c r="AO111" s="1366"/>
      <c r="AP111" s="544"/>
      <c r="AQ111" s="1366"/>
      <c r="AR111" s="1366"/>
      <c r="AS111" s="1366"/>
      <c r="AT111" s="1366"/>
      <c r="AU111" s="1366"/>
      <c r="AV111" s="1632"/>
      <c r="AW111" s="622"/>
      <c r="AX111" s="622"/>
      <c r="AY111" s="622"/>
      <c r="AZ111" s="622"/>
      <c r="BA111" s="1641">
        <v>11</v>
      </c>
    </row>
    <row s="1641" customFormat="1" customHeight="1" ht="11.549999999999999">
      <c r="A112" s="987"/>
      <c r="B112" s="987"/>
      <c r="C112" s="987"/>
      <c r="D112" s="987"/>
      <c r="E112" s="987"/>
      <c r="F112" s="1636"/>
      <c r="G112" s="1636"/>
      <c r="H112" s="351"/>
      <c r="N112" s="1641"/>
      <c r="O112" s="1641"/>
      <c r="P112" s="1641"/>
      <c r="Q112" s="1641"/>
      <c r="R112" s="1641"/>
      <c r="S112" s="1641"/>
      <c r="T112" s="1641"/>
      <c r="U112" s="1641"/>
      <c r="V112" s="1641"/>
      <c r="W112" s="1641"/>
      <c r="X112" s="1641"/>
      <c r="Y112" s="1641"/>
      <c r="Z112" s="1641"/>
      <c r="AA112" s="1641"/>
      <c r="AB112" s="1641"/>
      <c r="AC112" s="1641"/>
      <c r="AD112" s="1366"/>
      <c r="AF112" s="1366"/>
      <c r="AG112" s="1636"/>
      <c r="AH112" s="1636"/>
      <c r="AI112" s="1366"/>
      <c r="AJ112" s="1366"/>
      <c r="AK112" s="1366"/>
      <c r="AL112" s="1366"/>
      <c r="AM112" s="1636"/>
      <c r="AN112" s="1366"/>
      <c r="AO112" s="1366"/>
      <c r="AP112" s="544"/>
      <c r="AQ112" s="1366"/>
      <c r="AR112" s="1366"/>
      <c r="AS112" s="1366"/>
      <c r="AT112" s="1366"/>
      <c r="AU112" s="1366"/>
      <c r="AV112" s="1632"/>
      <c r="AW112" s="622"/>
      <c r="AX112" s="622"/>
      <c r="AY112" s="622"/>
      <c r="AZ112" s="622"/>
      <c r="BA112" s="1641">
        <v>11</v>
      </c>
    </row>
    <row s="1641" customFormat="1" customHeight="1" ht="11.549999999999999">
      <c r="A113" s="987"/>
      <c r="B113" s="987"/>
      <c r="C113" s="987"/>
      <c r="D113" s="987"/>
      <c r="E113" s="987"/>
      <c r="F113" s="1636"/>
      <c r="G113" s="1636"/>
      <c r="H113" s="351"/>
      <c r="N113" s="1641"/>
      <c r="O113" s="1641"/>
      <c r="P113" s="1641"/>
      <c r="Q113" s="1641"/>
      <c r="R113" s="1641"/>
      <c r="S113" s="1641"/>
      <c r="T113" s="1641"/>
      <c r="U113" s="1641"/>
      <c r="V113" s="1641"/>
      <c r="W113" s="1641"/>
      <c r="X113" s="1641"/>
      <c r="Y113" s="1641"/>
      <c r="Z113" s="1641"/>
      <c r="AA113" s="1641"/>
      <c r="AB113" s="1641"/>
      <c r="AC113" s="1641"/>
      <c r="AD113" s="1366"/>
      <c r="AF113" s="1366"/>
      <c r="AG113" s="1636"/>
      <c r="AH113" s="1636"/>
      <c r="AI113" s="1366"/>
      <c r="AJ113" s="1366"/>
      <c r="AK113" s="1366"/>
      <c r="AL113" s="1366"/>
      <c r="AM113" s="1636"/>
      <c r="AN113" s="1366"/>
      <c r="AO113" s="1366"/>
      <c r="AP113" s="544"/>
      <c r="AQ113" s="1366"/>
      <c r="AR113" s="1366"/>
      <c r="AS113" s="1366"/>
      <c r="AT113" s="1366"/>
      <c r="AU113" s="1366"/>
      <c r="AV113" s="1632"/>
      <c r="AW113" s="622"/>
      <c r="AX113" s="622"/>
      <c r="AY113" s="622"/>
      <c r="AZ113" s="622"/>
      <c r="BA113" s="1641">
        <v>11</v>
      </c>
    </row>
    <row s="1641" customFormat="1" customHeight="1" ht="11.549999999999999">
      <c r="A114" s="987"/>
      <c r="B114" s="987"/>
      <c r="C114" s="987"/>
      <c r="D114" s="987"/>
      <c r="E114" s="987"/>
      <c r="F114" s="1636"/>
      <c r="G114" s="1636"/>
      <c r="H114" s="351"/>
      <c r="N114" s="1641"/>
      <c r="O114" s="1641"/>
      <c r="P114" s="1641"/>
      <c r="Q114" s="1641"/>
      <c r="R114" s="1641"/>
      <c r="S114" s="1641"/>
      <c r="T114" s="1641"/>
      <c r="U114" s="1641"/>
      <c r="V114" s="1641"/>
      <c r="W114" s="1641"/>
      <c r="X114" s="1641"/>
      <c r="Y114" s="1641"/>
      <c r="Z114" s="1641"/>
      <c r="AA114" s="1641"/>
      <c r="AB114" s="1641"/>
      <c r="AC114" s="1641"/>
      <c r="AD114" s="1366"/>
      <c r="AF114" s="1366"/>
      <c r="AG114" s="1636"/>
      <c r="AH114" s="1636"/>
      <c r="AI114" s="1366"/>
      <c r="AJ114" s="1366"/>
      <c r="AK114" s="1366"/>
      <c r="AL114" s="1366"/>
      <c r="AM114" s="1636"/>
      <c r="AN114" s="1366"/>
      <c r="AO114" s="1366"/>
      <c r="AP114" s="544"/>
      <c r="AQ114" s="1366"/>
      <c r="AR114" s="1366"/>
      <c r="AS114" s="1366"/>
      <c r="AT114" s="1366"/>
      <c r="AU114" s="1366"/>
      <c r="AV114" s="1632"/>
      <c r="AW114" s="622"/>
      <c r="AX114" s="622"/>
      <c r="AY114" s="622"/>
      <c r="AZ114" s="622"/>
      <c r="BA114" s="1641">
        <v>11</v>
      </c>
    </row>
    <row s="1641" customFormat="1" customHeight="1" ht="11.549999999999999">
      <c r="A115" s="987"/>
      <c r="B115" s="987"/>
      <c r="C115" s="987"/>
      <c r="D115" s="987"/>
      <c r="E115" s="987"/>
      <c r="F115" s="1636"/>
      <c r="G115" s="1636"/>
      <c r="H115" s="351"/>
      <c r="N115" s="1641"/>
      <c r="O115" s="1641"/>
      <c r="P115" s="1641"/>
      <c r="Q115" s="1641"/>
      <c r="R115" s="1641"/>
      <c r="S115" s="1641"/>
      <c r="T115" s="1641"/>
      <c r="U115" s="1641"/>
      <c r="V115" s="1641"/>
      <c r="W115" s="1641"/>
      <c r="X115" s="1641"/>
      <c r="Y115" s="1641"/>
      <c r="Z115" s="1641"/>
      <c r="AA115" s="1641"/>
      <c r="AB115" s="1641"/>
      <c r="AC115" s="1641"/>
      <c r="AD115" s="1366"/>
      <c r="AF115" s="1366"/>
      <c r="AG115" s="1636"/>
      <c r="AH115" s="1636"/>
      <c r="AI115" s="1366"/>
      <c r="AJ115" s="1366"/>
      <c r="AK115" s="1366"/>
      <c r="AL115" s="1366"/>
      <c r="AM115" s="1636"/>
      <c r="AN115" s="1366"/>
      <c r="AO115" s="1366"/>
      <c r="AP115" s="544"/>
      <c r="AQ115" s="1366"/>
      <c r="AR115" s="1366"/>
      <c r="AS115" s="1366"/>
      <c r="AT115" s="1366"/>
      <c r="AU115" s="1366"/>
      <c r="AV115" s="1632"/>
      <c r="AW115" s="622"/>
      <c r="AX115" s="622"/>
      <c r="AY115" s="622"/>
      <c r="AZ115" s="622"/>
      <c r="BA115" s="1641">
        <v>11</v>
      </c>
    </row>
    <row s="1641" customFormat="1" customHeight="1" ht="11.549999999999999">
      <c r="A116" s="987"/>
      <c r="B116" s="987"/>
      <c r="C116" s="987"/>
      <c r="D116" s="987"/>
      <c r="E116" s="987"/>
      <c r="F116" s="1636"/>
      <c r="G116" s="1636"/>
      <c r="H116" s="351"/>
      <c r="N116" s="1641"/>
      <c r="O116" s="1641"/>
      <c r="P116" s="1641"/>
      <c r="Q116" s="1641"/>
      <c r="R116" s="1641"/>
      <c r="S116" s="1641"/>
      <c r="T116" s="1641"/>
      <c r="U116" s="1641"/>
      <c r="V116" s="1641"/>
      <c r="W116" s="1641"/>
      <c r="X116" s="1641"/>
      <c r="Y116" s="1641"/>
      <c r="Z116" s="1641"/>
      <c r="AA116" s="1641"/>
      <c r="AB116" s="1641"/>
      <c r="AC116" s="1641"/>
      <c r="AD116" s="1366"/>
      <c r="AF116" s="1366"/>
      <c r="AG116" s="1636"/>
      <c r="AH116" s="1636"/>
      <c r="AI116" s="1366"/>
      <c r="AJ116" s="1366"/>
      <c r="AK116" s="1366"/>
      <c r="AL116" s="1366"/>
      <c r="AM116" s="1636"/>
      <c r="AN116" s="1366"/>
      <c r="AO116" s="1366"/>
      <c r="AP116" s="544"/>
      <c r="AQ116" s="1366"/>
      <c r="AR116" s="1366"/>
      <c r="AS116" s="1366"/>
      <c r="AT116" s="1366"/>
      <c r="AU116" s="1366"/>
      <c r="AV116" s="1632"/>
      <c r="AW116" s="622"/>
      <c r="AX116" s="622"/>
      <c r="AY116" s="622"/>
      <c r="AZ116" s="622"/>
      <c r="BA116" s="1641">
        <v>11</v>
      </c>
    </row>
    <row s="1641" customFormat="1" customHeight="1" ht="11.549999999999999">
      <c r="A117" s="987"/>
      <c r="B117" s="987"/>
      <c r="C117" s="987"/>
      <c r="D117" s="987"/>
      <c r="E117" s="987"/>
      <c r="F117" s="1636"/>
      <c r="G117" s="1636"/>
      <c r="H117" s="351"/>
      <c r="N117" s="1641"/>
      <c r="O117" s="1641"/>
      <c r="P117" s="1641"/>
      <c r="Q117" s="1641"/>
      <c r="R117" s="1641"/>
      <c r="S117" s="1641"/>
      <c r="T117" s="1641"/>
      <c r="U117" s="1641"/>
      <c r="V117" s="1641"/>
      <c r="W117" s="1641"/>
      <c r="X117" s="1641"/>
      <c r="Y117" s="1641"/>
      <c r="Z117" s="1641"/>
      <c r="AA117" s="1641"/>
      <c r="AB117" s="1641"/>
      <c r="AC117" s="1641"/>
      <c r="AD117" s="1366"/>
      <c r="AF117" s="1366"/>
      <c r="AG117" s="1636"/>
      <c r="AH117" s="1636"/>
      <c r="AI117" s="1366"/>
      <c r="AJ117" s="1366"/>
      <c r="AK117" s="1366"/>
      <c r="AL117" s="1366"/>
      <c r="AM117" s="1636"/>
      <c r="AN117" s="1366"/>
      <c r="AO117" s="1366"/>
      <c r="AP117" s="544"/>
      <c r="AQ117" s="1366"/>
      <c r="AR117" s="1366"/>
      <c r="AS117" s="1366"/>
      <c r="AT117" s="1366"/>
      <c r="AU117" s="1366"/>
      <c r="AV117" s="1632"/>
      <c r="AW117" s="622"/>
      <c r="AX117" s="622"/>
      <c r="AY117" s="622"/>
      <c r="AZ117" s="622"/>
      <c r="BA117" s="1641">
        <v>11</v>
      </c>
    </row>
    <row s="1641" customFormat="1" customHeight="1" ht="11.549999999999999">
      <c r="A118" s="987"/>
      <c r="B118" s="987"/>
      <c r="C118" s="987"/>
      <c r="D118" s="987"/>
      <c r="E118" s="987"/>
      <c r="F118" s="1636"/>
      <c r="G118" s="1636"/>
      <c r="H118" s="351"/>
      <c r="N118" s="1641"/>
      <c r="O118" s="1641"/>
      <c r="P118" s="1641"/>
      <c r="Q118" s="1641"/>
      <c r="R118" s="1641"/>
      <c r="S118" s="1641"/>
      <c r="T118" s="1641"/>
      <c r="U118" s="1641"/>
      <c r="V118" s="1641"/>
      <c r="W118" s="1641"/>
      <c r="X118" s="1641"/>
      <c r="Y118" s="1641"/>
      <c r="Z118" s="1641"/>
      <c r="AA118" s="1641"/>
      <c r="AB118" s="1641"/>
      <c r="AC118" s="1641"/>
      <c r="AD118" s="1366"/>
      <c r="AF118" s="1366"/>
      <c r="AG118" s="1636"/>
      <c r="AH118" s="1636"/>
      <c r="AI118" s="1366"/>
      <c r="AJ118" s="1366"/>
      <c r="AK118" s="1366"/>
      <c r="AL118" s="1366"/>
      <c r="AM118" s="1636"/>
      <c r="AN118" s="1366"/>
      <c r="AO118" s="1366"/>
      <c r="AP118" s="544"/>
      <c r="AQ118" s="1366"/>
      <c r="AR118" s="1366"/>
      <c r="AS118" s="1366"/>
      <c r="AT118" s="1366"/>
      <c r="AU118" s="1366"/>
      <c r="AV118" s="1632"/>
      <c r="AW118" s="622"/>
      <c r="AX118" s="622"/>
      <c r="AY118" s="622"/>
      <c r="AZ118" s="622"/>
      <c r="BA118" s="1641">
        <v>11</v>
      </c>
    </row>
    <row s="1641" customFormat="1" customHeight="1" ht="11.549999999999999">
      <c r="A119" s="987"/>
      <c r="B119" s="987"/>
      <c r="C119" s="987"/>
      <c r="D119" s="987"/>
      <c r="E119" s="987"/>
      <c r="F119" s="1636"/>
      <c r="G119" s="1636"/>
      <c r="H119" s="351"/>
      <c r="N119" s="1641"/>
      <c r="O119" s="1641"/>
      <c r="P119" s="1641"/>
      <c r="Q119" s="1641"/>
      <c r="R119" s="1641"/>
      <c r="S119" s="1641"/>
      <c r="T119" s="1641"/>
      <c r="U119" s="1641"/>
      <c r="V119" s="1641"/>
      <c r="W119" s="1641"/>
      <c r="X119" s="1641"/>
      <c r="Y119" s="1641"/>
      <c r="Z119" s="1641"/>
      <c r="AA119" s="1641"/>
      <c r="AB119" s="1641"/>
      <c r="AC119" s="1641"/>
      <c r="AD119" s="1366"/>
      <c r="AF119" s="1366"/>
      <c r="AG119" s="1636"/>
      <c r="AH119" s="1636"/>
      <c r="AI119" s="1366"/>
      <c r="AJ119" s="1366"/>
      <c r="AK119" s="1366"/>
      <c r="AL119" s="1366"/>
      <c r="AM119" s="1636"/>
      <c r="AN119" s="1366"/>
      <c r="AO119" s="1366"/>
      <c r="AP119" s="544"/>
      <c r="AQ119" s="1366"/>
      <c r="AR119" s="1366"/>
      <c r="AS119" s="1366"/>
      <c r="AT119" s="1366"/>
      <c r="AU119" s="1366"/>
      <c r="AV119" s="1632"/>
      <c r="AW119" s="622"/>
      <c r="AX119" s="622"/>
      <c r="AY119" s="622"/>
      <c r="AZ119" s="622"/>
      <c r="BA119" s="1641">
        <v>11</v>
      </c>
    </row>
    <row s="1641" customFormat="1" customHeight="1" ht="11.549999999999999">
      <c r="A120" s="987"/>
      <c r="B120" s="987"/>
      <c r="C120" s="987"/>
      <c r="D120" s="987"/>
      <c r="E120" s="987"/>
      <c r="F120" s="1636"/>
      <c r="G120" s="1636"/>
      <c r="H120" s="351"/>
      <c r="N120" s="1641"/>
      <c r="O120" s="1641"/>
      <c r="P120" s="1641"/>
      <c r="Q120" s="1641"/>
      <c r="R120" s="1641"/>
      <c r="S120" s="1641"/>
      <c r="T120" s="1641"/>
      <c r="U120" s="1641"/>
      <c r="V120" s="1641"/>
      <c r="W120" s="1641"/>
      <c r="X120" s="1641"/>
      <c r="Y120" s="1641"/>
      <c r="Z120" s="1641"/>
      <c r="AA120" s="1641"/>
      <c r="AB120" s="1641"/>
      <c r="AC120" s="1641"/>
      <c r="AD120" s="1366"/>
      <c r="AF120" s="1366"/>
      <c r="AG120" s="1636"/>
      <c r="AH120" s="1636"/>
      <c r="AI120" s="1366"/>
      <c r="AJ120" s="1366"/>
      <c r="AK120" s="1366"/>
      <c r="AL120" s="1366"/>
      <c r="AM120" s="1636"/>
      <c r="AN120" s="1366"/>
      <c r="AO120" s="1366"/>
      <c r="AP120" s="544"/>
      <c r="AQ120" s="1366"/>
      <c r="AR120" s="1366"/>
      <c r="AS120" s="1366"/>
      <c r="AT120" s="1366"/>
      <c r="AU120" s="1366"/>
      <c r="AV120" s="1632"/>
      <c r="AW120" s="622"/>
      <c r="AX120" s="622"/>
      <c r="AY120" s="622"/>
      <c r="AZ120" s="622"/>
      <c r="BA120" s="1641">
        <v>11</v>
      </c>
    </row>
    <row s="1641" customFormat="1" customHeight="1" ht="11.549999999999999">
      <c r="A121" s="987"/>
      <c r="B121" s="987"/>
      <c r="C121" s="987"/>
      <c r="D121" s="987"/>
      <c r="E121" s="987"/>
      <c r="F121" s="1636"/>
      <c r="G121" s="1636"/>
      <c r="H121" s="351"/>
      <c r="N121" s="1641"/>
      <c r="O121" s="1641"/>
      <c r="P121" s="1641"/>
      <c r="Q121" s="1641"/>
      <c r="R121" s="1641"/>
      <c r="S121" s="1641"/>
      <c r="T121" s="1641"/>
      <c r="U121" s="1641"/>
      <c r="V121" s="1641"/>
      <c r="W121" s="1641"/>
      <c r="X121" s="1641"/>
      <c r="Y121" s="1641"/>
      <c r="Z121" s="1641"/>
      <c r="AA121" s="1641"/>
      <c r="AB121" s="1641"/>
      <c r="AC121" s="1641"/>
      <c r="AD121" s="1366"/>
      <c r="AF121" s="1366"/>
      <c r="AG121" s="1636"/>
      <c r="AH121" s="1636"/>
      <c r="AI121" s="1366"/>
      <c r="AJ121" s="1366"/>
      <c r="AK121" s="1366"/>
      <c r="AL121" s="1366"/>
      <c r="AM121" s="1636"/>
      <c r="AN121" s="1366"/>
      <c r="AO121" s="1366"/>
      <c r="AP121" s="544"/>
      <c r="AQ121" s="1366"/>
      <c r="AR121" s="1366"/>
      <c r="AS121" s="1366"/>
      <c r="AT121" s="1366"/>
      <c r="AU121" s="1366"/>
      <c r="AV121" s="1632"/>
      <c r="AW121" s="622"/>
      <c r="AX121" s="622"/>
      <c r="AY121" s="622"/>
      <c r="AZ121" s="622"/>
      <c r="BA121" s="1641">
        <v>11</v>
      </c>
    </row>
    <row s="1641" customFormat="1" customHeight="1" ht="11.549999999999999">
      <c r="A122" s="987"/>
      <c r="B122" s="987"/>
      <c r="C122" s="987"/>
      <c r="D122" s="987"/>
      <c r="E122" s="987"/>
      <c r="F122" s="1636"/>
      <c r="G122" s="1636"/>
      <c r="H122" s="351"/>
      <c r="N122" s="1641"/>
      <c r="O122" s="1641"/>
      <c r="P122" s="1641"/>
      <c r="Q122" s="1641"/>
      <c r="R122" s="1641"/>
      <c r="S122" s="1641"/>
      <c r="T122" s="1641"/>
      <c r="U122" s="1641"/>
      <c r="V122" s="1641"/>
      <c r="W122" s="1641"/>
      <c r="X122" s="1641"/>
      <c r="Y122" s="1641"/>
      <c r="Z122" s="1641"/>
      <c r="AA122" s="1641"/>
      <c r="AB122" s="1641"/>
      <c r="AC122" s="1641"/>
      <c r="AD122" s="1366"/>
      <c r="AF122" s="1366"/>
      <c r="AG122" s="1636"/>
      <c r="AH122" s="1636"/>
      <c r="AI122" s="1366"/>
      <c r="AJ122" s="1366"/>
      <c r="AK122" s="1366"/>
      <c r="AL122" s="1366"/>
      <c r="AM122" s="1636"/>
      <c r="AN122" s="1366"/>
      <c r="AO122" s="1366"/>
      <c r="AP122" s="544"/>
      <c r="AQ122" s="1366"/>
      <c r="AR122" s="1366"/>
      <c r="AS122" s="1366"/>
      <c r="AT122" s="1366"/>
      <c r="AU122" s="1366"/>
      <c r="AV122" s="1632"/>
      <c r="AW122" s="622"/>
      <c r="AX122" s="622"/>
      <c r="AY122" s="622"/>
      <c r="AZ122" s="622"/>
      <c r="BA122" s="1641">
        <v>11</v>
      </c>
    </row>
    <row s="1641" customFormat="1" customHeight="1" ht="11.549999999999999">
      <c r="A123" s="987"/>
      <c r="B123" s="987"/>
      <c r="C123" s="987"/>
      <c r="D123" s="987"/>
      <c r="E123" s="987"/>
      <c r="F123" s="1636"/>
      <c r="G123" s="1636"/>
      <c r="H123" s="351"/>
      <c r="N123" s="1641"/>
      <c r="O123" s="1641"/>
      <c r="P123" s="1641"/>
      <c r="Q123" s="1641"/>
      <c r="R123" s="1641"/>
      <c r="S123" s="1641"/>
      <c r="T123" s="1641"/>
      <c r="U123" s="1641"/>
      <c r="V123" s="1641"/>
      <c r="W123" s="1641"/>
      <c r="X123" s="1641"/>
      <c r="Y123" s="1641"/>
      <c r="Z123" s="1641"/>
      <c r="AA123" s="1641"/>
      <c r="AB123" s="1641"/>
      <c r="AC123" s="1641"/>
      <c r="AD123" s="1366"/>
      <c r="AF123" s="1366"/>
      <c r="AG123" s="1636"/>
      <c r="AH123" s="1636"/>
      <c r="AI123" s="1366"/>
      <c r="AJ123" s="1366"/>
      <c r="AK123" s="1366"/>
      <c r="AL123" s="1366"/>
      <c r="AM123" s="1636"/>
      <c r="AN123" s="1366"/>
      <c r="AO123" s="1366"/>
      <c r="AP123" s="544"/>
      <c r="AQ123" s="1366"/>
      <c r="AR123" s="1366"/>
      <c r="AS123" s="1366"/>
      <c r="AT123" s="1366"/>
      <c r="AU123" s="1366"/>
      <c r="AV123" s="1632"/>
      <c r="AW123" s="622"/>
      <c r="AX123" s="622"/>
      <c r="AY123" s="622"/>
      <c r="AZ123" s="622"/>
      <c r="BA123" s="1641">
        <v>11</v>
      </c>
    </row>
    <row s="1641" customFormat="1" customHeight="1" ht="11.549999999999999">
      <c r="A124" s="987"/>
      <c r="B124" s="987"/>
      <c r="C124" s="987"/>
      <c r="D124" s="987"/>
      <c r="E124" s="987"/>
      <c r="F124" s="1636"/>
      <c r="G124" s="1636"/>
      <c r="H124" s="351"/>
      <c r="N124" s="1641"/>
      <c r="O124" s="1641"/>
      <c r="P124" s="1641"/>
      <c r="Q124" s="1641"/>
      <c r="R124" s="1641"/>
      <c r="S124" s="1641"/>
      <c r="T124" s="1641"/>
      <c r="U124" s="1641"/>
      <c r="V124" s="1641"/>
      <c r="W124" s="1641"/>
      <c r="X124" s="1641"/>
      <c r="Y124" s="1641"/>
      <c r="Z124" s="1641"/>
      <c r="AA124" s="1641"/>
      <c r="AB124" s="1641"/>
      <c r="AC124" s="1641"/>
      <c r="AD124" s="1366"/>
      <c r="AF124" s="1366"/>
      <c r="AG124" s="1636"/>
      <c r="AH124" s="1636"/>
      <c r="AI124" s="1366"/>
      <c r="AJ124" s="1366"/>
      <c r="AK124" s="1366"/>
      <c r="AL124" s="1366"/>
      <c r="AM124" s="1636"/>
      <c r="AN124" s="1366"/>
      <c r="AO124" s="1366"/>
      <c r="AP124" s="544"/>
      <c r="AQ124" s="1366"/>
      <c r="AR124" s="1366"/>
      <c r="AS124" s="1366"/>
      <c r="AT124" s="1366"/>
      <c r="AU124" s="1366"/>
      <c r="AV124" s="1632"/>
      <c r="AW124" s="622"/>
      <c r="AX124" s="622"/>
      <c r="AY124" s="622"/>
      <c r="AZ124" s="622"/>
      <c r="BA124" s="1641">
        <v>11</v>
      </c>
    </row>
    <row s="1641" customFormat="1" customHeight="1" ht="11.549999999999999">
      <c r="A125" s="987"/>
      <c r="B125" s="987"/>
      <c r="C125" s="987"/>
      <c r="D125" s="987"/>
      <c r="E125" s="987"/>
      <c r="F125" s="1636"/>
      <c r="G125" s="1636"/>
      <c r="H125" s="351"/>
      <c r="N125" s="1641"/>
      <c r="O125" s="1641"/>
      <c r="P125" s="1641"/>
      <c r="Q125" s="1641"/>
      <c r="R125" s="1641"/>
      <c r="S125" s="1641"/>
      <c r="T125" s="1641"/>
      <c r="U125" s="1641"/>
      <c r="V125" s="1641"/>
      <c r="W125" s="1641"/>
      <c r="X125" s="1641"/>
      <c r="Y125" s="1641"/>
      <c r="Z125" s="1641"/>
      <c r="AA125" s="1641"/>
      <c r="AB125" s="1641"/>
      <c r="AC125" s="1641"/>
      <c r="AD125" s="1366"/>
      <c r="AF125" s="1366"/>
      <c r="AG125" s="1636"/>
      <c r="AH125" s="1636"/>
      <c r="AI125" s="1366"/>
      <c r="AJ125" s="1366"/>
      <c r="AK125" s="1366"/>
      <c r="AL125" s="1366"/>
      <c r="AM125" s="1636"/>
      <c r="AN125" s="1366"/>
      <c r="AO125" s="1366"/>
      <c r="AP125" s="544"/>
      <c r="AQ125" s="1366"/>
      <c r="AR125" s="1366"/>
      <c r="AS125" s="1366"/>
      <c r="AT125" s="1366"/>
      <c r="AU125" s="1366"/>
      <c r="AV125" s="1632"/>
      <c r="AW125" s="622"/>
      <c r="AX125" s="622"/>
      <c r="AY125" s="622"/>
      <c r="AZ125" s="622"/>
      <c r="BA125" s="1641">
        <v>11</v>
      </c>
    </row>
    <row s="1641" customFormat="1" customHeight="1" ht="11.549999999999999">
      <c r="A126" s="987"/>
      <c r="B126" s="987"/>
      <c r="C126" s="987"/>
      <c r="D126" s="987"/>
      <c r="E126" s="987"/>
      <c r="F126" s="1636"/>
      <c r="G126" s="1636"/>
      <c r="H126" s="351"/>
      <c r="N126" s="1641"/>
      <c r="O126" s="1641"/>
      <c r="P126" s="1641"/>
      <c r="Q126" s="1641"/>
      <c r="R126" s="1641"/>
      <c r="S126" s="1641"/>
      <c r="T126" s="1641"/>
      <c r="U126" s="1641"/>
      <c r="V126" s="1641"/>
      <c r="W126" s="1641"/>
      <c r="X126" s="1641"/>
      <c r="Y126" s="1641"/>
      <c r="Z126" s="1641"/>
      <c r="AA126" s="1641"/>
      <c r="AB126" s="1641"/>
      <c r="AC126" s="1641"/>
      <c r="AD126" s="1366"/>
      <c r="AF126" s="1366"/>
      <c r="AG126" s="1636"/>
      <c r="AH126" s="1636"/>
      <c r="AI126" s="1366"/>
      <c r="AJ126" s="1366"/>
      <c r="AK126" s="1366"/>
      <c r="AL126" s="1366"/>
      <c r="AM126" s="1636"/>
      <c r="AN126" s="1366"/>
      <c r="AO126" s="1366"/>
      <c r="AP126" s="544"/>
      <c r="AQ126" s="1366"/>
      <c r="AR126" s="1366"/>
      <c r="AS126" s="1366"/>
      <c r="AT126" s="1366"/>
      <c r="AU126" s="1366"/>
      <c r="AV126" s="1632"/>
      <c r="AW126" s="622"/>
      <c r="AX126" s="622"/>
      <c r="AY126" s="622"/>
      <c r="AZ126" s="622"/>
      <c r="BA126" s="1641">
        <v>11</v>
      </c>
    </row>
    <row s="1641" customFormat="1" customHeight="1" ht="11.549999999999999">
      <c r="A127" s="987"/>
      <c r="B127" s="987"/>
      <c r="C127" s="987"/>
      <c r="D127" s="987"/>
      <c r="E127" s="987"/>
      <c r="F127" s="1636"/>
      <c r="G127" s="1636"/>
      <c r="H127" s="351"/>
      <c r="N127" s="1641"/>
      <c r="O127" s="1641"/>
      <c r="P127" s="1641"/>
      <c r="Q127" s="1641"/>
      <c r="R127" s="1641"/>
      <c r="S127" s="1641"/>
      <c r="T127" s="1641"/>
      <c r="U127" s="1641"/>
      <c r="V127" s="1641"/>
      <c r="W127" s="1641"/>
      <c r="X127" s="1641"/>
      <c r="Y127" s="1641"/>
      <c r="Z127" s="1641"/>
      <c r="AA127" s="1641"/>
      <c r="AB127" s="1641"/>
      <c r="AC127" s="1641"/>
      <c r="AD127" s="1366"/>
      <c r="AF127" s="1366"/>
      <c r="AG127" s="1636"/>
      <c r="AH127" s="1636"/>
      <c r="AI127" s="1366"/>
      <c r="AJ127" s="1366"/>
      <c r="AK127" s="1366"/>
      <c r="AL127" s="1366"/>
      <c r="AM127" s="1636"/>
      <c r="AN127" s="1366"/>
      <c r="AO127" s="1366"/>
      <c r="AP127" s="544"/>
      <c r="AQ127" s="1366"/>
      <c r="AR127" s="1366"/>
      <c r="AS127" s="1366"/>
      <c r="AT127" s="1366"/>
      <c r="AU127" s="1366"/>
      <c r="AV127" s="1632"/>
      <c r="AW127" s="622"/>
      <c r="AX127" s="622"/>
      <c r="AY127" s="622"/>
      <c r="AZ127" s="622"/>
      <c r="BA127" s="1641">
        <v>11</v>
      </c>
    </row>
    <row s="1641" customFormat="1" customHeight="1" ht="11.549999999999999">
      <c r="A128" s="987"/>
      <c r="B128" s="987"/>
      <c r="C128" s="987"/>
      <c r="D128" s="987"/>
      <c r="E128" s="987"/>
      <c r="F128" s="1636"/>
      <c r="G128" s="1636"/>
      <c r="H128" s="351"/>
      <c r="N128" s="1641"/>
      <c r="O128" s="1641"/>
      <c r="P128" s="1641"/>
      <c r="Q128" s="1641"/>
      <c r="R128" s="1641"/>
      <c r="S128" s="1641"/>
      <c r="T128" s="1641"/>
      <c r="U128" s="1641"/>
      <c r="V128" s="1641"/>
      <c r="W128" s="1641"/>
      <c r="X128" s="1641"/>
      <c r="Y128" s="1641"/>
      <c r="Z128" s="1641"/>
      <c r="AA128" s="1641"/>
      <c r="AB128" s="1641"/>
      <c r="AC128" s="1641"/>
      <c r="AD128" s="1366"/>
      <c r="AF128" s="1366"/>
      <c r="AG128" s="1636"/>
      <c r="AH128" s="1636"/>
      <c r="AI128" s="1366"/>
      <c r="AJ128" s="1366"/>
      <c r="AK128" s="1366"/>
      <c r="AL128" s="1366"/>
      <c r="AM128" s="1636"/>
      <c r="AN128" s="1366"/>
      <c r="AO128" s="1366"/>
      <c r="AP128" s="544"/>
      <c r="AQ128" s="1366"/>
      <c r="AR128" s="1366"/>
      <c r="AS128" s="1366"/>
      <c r="AT128" s="1366"/>
      <c r="AU128" s="1366"/>
      <c r="AV128" s="1632"/>
      <c r="AW128" s="622"/>
      <c r="AX128" s="622"/>
      <c r="AY128" s="622"/>
      <c r="AZ128" s="622"/>
      <c r="BA128" s="1641">
        <v>11</v>
      </c>
    </row>
    <row s="1641" customFormat="1" customHeight="1" ht="11.549999999999999">
      <c r="A129" s="987"/>
      <c r="B129" s="987"/>
      <c r="C129" s="987"/>
      <c r="D129" s="987"/>
      <c r="E129" s="987"/>
      <c r="F129" s="1636"/>
      <c r="G129" s="1636"/>
      <c r="H129" s="351"/>
      <c r="N129" s="1641"/>
      <c r="O129" s="1641"/>
      <c r="P129" s="1641"/>
      <c r="Q129" s="1641"/>
      <c r="R129" s="1641"/>
      <c r="S129" s="1641"/>
      <c r="T129" s="1641"/>
      <c r="U129" s="1641"/>
      <c r="V129" s="1641"/>
      <c r="W129" s="1641"/>
      <c r="X129" s="1641"/>
      <c r="Y129" s="1641"/>
      <c r="Z129" s="1641"/>
      <c r="AA129" s="1641"/>
      <c r="AB129" s="1641"/>
      <c r="AC129" s="1641"/>
      <c r="AD129" s="1366"/>
      <c r="AF129" s="1366"/>
      <c r="AG129" s="1636"/>
      <c r="AH129" s="1636"/>
      <c r="AI129" s="1366"/>
      <c r="AJ129" s="1366"/>
      <c r="AK129" s="1366"/>
      <c r="AL129" s="1366"/>
      <c r="AM129" s="1636"/>
      <c r="AN129" s="1366"/>
      <c r="AO129" s="1366"/>
      <c r="AP129" s="544"/>
      <c r="AQ129" s="1366"/>
      <c r="AR129" s="1366"/>
      <c r="AS129" s="1366"/>
      <c r="AT129" s="1366"/>
      <c r="AU129" s="1366"/>
      <c r="AV129" s="1632"/>
      <c r="AW129" s="622"/>
      <c r="AX129" s="622"/>
      <c r="AY129" s="622"/>
      <c r="AZ129" s="622"/>
      <c r="BA129" s="1641">
        <v>11</v>
      </c>
    </row>
    <row s="1641" customFormat="1" customHeight="1" ht="11.549999999999999">
      <c r="A130" s="987"/>
      <c r="B130" s="987"/>
      <c r="C130" s="987"/>
      <c r="D130" s="987"/>
      <c r="E130" s="987"/>
      <c r="F130" s="1636"/>
      <c r="G130" s="1636"/>
      <c r="H130" s="351"/>
      <c r="N130" s="1641"/>
      <c r="O130" s="1641"/>
      <c r="P130" s="1641"/>
      <c r="Q130" s="1641"/>
      <c r="R130" s="1641"/>
      <c r="S130" s="1641"/>
      <c r="T130" s="1641"/>
      <c r="U130" s="1641"/>
      <c r="V130" s="1641"/>
      <c r="W130" s="1641"/>
      <c r="X130" s="1641"/>
      <c r="Y130" s="1641"/>
      <c r="Z130" s="1641"/>
      <c r="AA130" s="1641"/>
      <c r="AB130" s="1641"/>
      <c r="AC130" s="1641"/>
      <c r="AD130" s="1366"/>
      <c r="AF130" s="1366"/>
      <c r="AG130" s="1636"/>
      <c r="AH130" s="1636"/>
      <c r="AI130" s="1366"/>
      <c r="AJ130" s="1366"/>
      <c r="AK130" s="1366"/>
      <c r="AL130" s="1366"/>
      <c r="AM130" s="1636"/>
      <c r="AN130" s="1366"/>
      <c r="AO130" s="1366"/>
      <c r="AP130" s="544"/>
      <c r="AQ130" s="1366"/>
      <c r="AR130" s="1366"/>
      <c r="AS130" s="1366"/>
      <c r="AT130" s="1366"/>
      <c r="AU130" s="1366"/>
      <c r="AV130" s="1632"/>
      <c r="AW130" s="622"/>
      <c r="AX130" s="622"/>
      <c r="AY130" s="622"/>
      <c r="AZ130" s="622"/>
      <c r="BA130" s="1641">
        <v>11</v>
      </c>
    </row>
    <row s="1641" customFormat="1" customHeight="1" ht="11.549999999999999">
      <c r="A131" s="987"/>
      <c r="B131" s="987"/>
      <c r="C131" s="987"/>
      <c r="D131" s="987"/>
      <c r="E131" s="987"/>
      <c r="F131" s="1636"/>
      <c r="G131" s="1636"/>
      <c r="H131" s="351"/>
      <c r="N131" s="1641"/>
      <c r="O131" s="1641"/>
      <c r="P131" s="1641"/>
      <c r="Q131" s="1641"/>
      <c r="R131" s="1641"/>
      <c r="S131" s="1641"/>
      <c r="T131" s="1641"/>
      <c r="U131" s="1641"/>
      <c r="V131" s="1641"/>
      <c r="W131" s="1641"/>
      <c r="X131" s="1641"/>
      <c r="Y131" s="1641"/>
      <c r="Z131" s="1641"/>
      <c r="AA131" s="1641"/>
      <c r="AB131" s="1641"/>
      <c r="AC131" s="1641"/>
      <c r="AD131" s="1366"/>
      <c r="AF131" s="1366"/>
      <c r="AG131" s="1636"/>
      <c r="AH131" s="1636"/>
      <c r="AI131" s="1366"/>
      <c r="AJ131" s="1366"/>
      <c r="AK131" s="1366"/>
      <c r="AL131" s="1366"/>
      <c r="AM131" s="1636"/>
      <c r="AN131" s="1366"/>
      <c r="AO131" s="1366"/>
      <c r="AP131" s="544"/>
      <c r="AQ131" s="1366"/>
      <c r="AR131" s="1366"/>
      <c r="AS131" s="1366"/>
      <c r="AT131" s="1366"/>
      <c r="AU131" s="1366"/>
      <c r="AV131" s="1632"/>
      <c r="AW131" s="622"/>
      <c r="AX131" s="622"/>
      <c r="AY131" s="622"/>
      <c r="AZ131" s="622"/>
      <c r="BA131" s="1641">
        <v>11</v>
      </c>
    </row>
    <row s="1641" customFormat="1" customHeight="1" ht="11.549999999999999">
      <c r="A132" s="987"/>
      <c r="B132" s="987"/>
      <c r="C132" s="987"/>
      <c r="D132" s="987"/>
      <c r="E132" s="987"/>
      <c r="F132" s="1636"/>
      <c r="G132" s="1636"/>
      <c r="H132" s="351"/>
      <c r="N132" s="1641"/>
      <c r="O132" s="1641"/>
      <c r="P132" s="1641"/>
      <c r="Q132" s="1641"/>
      <c r="R132" s="1641"/>
      <c r="S132" s="1641"/>
      <c r="T132" s="1641"/>
      <c r="U132" s="1641"/>
      <c r="V132" s="1641"/>
      <c r="W132" s="1641"/>
      <c r="X132" s="1641"/>
      <c r="Y132" s="1641"/>
      <c r="Z132" s="1641"/>
      <c r="AA132" s="1641"/>
      <c r="AB132" s="1641"/>
      <c r="AC132" s="1641"/>
      <c r="AD132" s="1366"/>
      <c r="AF132" s="1366"/>
      <c r="AG132" s="1636"/>
      <c r="AH132" s="1636"/>
      <c r="AI132" s="1366"/>
      <c r="AJ132" s="1366"/>
      <c r="AK132" s="1366"/>
      <c r="AL132" s="1366"/>
      <c r="AM132" s="1636"/>
      <c r="AN132" s="1366"/>
      <c r="AO132" s="1366"/>
      <c r="AP132" s="544"/>
      <c r="AQ132" s="1366"/>
      <c r="AR132" s="1366"/>
      <c r="AS132" s="1366"/>
      <c r="AT132" s="1366"/>
      <c r="AU132" s="1366"/>
      <c r="AV132" s="1632"/>
      <c r="AW132" s="622"/>
      <c r="AX132" s="622"/>
      <c r="AY132" s="622"/>
      <c r="AZ132" s="622"/>
      <c r="BA132" s="1641">
        <v>11</v>
      </c>
    </row>
    <row s="1641" customFormat="1" customHeight="1" ht="11.549999999999999">
      <c r="A133" s="987"/>
      <c r="B133" s="987"/>
      <c r="C133" s="987"/>
      <c r="D133" s="987"/>
      <c r="E133" s="987"/>
      <c r="F133" s="1636"/>
      <c r="G133" s="1636"/>
      <c r="H133" s="351"/>
      <c r="N133" s="1641"/>
      <c r="O133" s="1641"/>
      <c r="P133" s="1641"/>
      <c r="Q133" s="1641"/>
      <c r="R133" s="1641"/>
      <c r="S133" s="1641"/>
      <c r="T133" s="1641"/>
      <c r="U133" s="1641"/>
      <c r="V133" s="1641"/>
      <c r="W133" s="1641"/>
      <c r="X133" s="1641"/>
      <c r="Y133" s="1641"/>
      <c r="Z133" s="1641"/>
      <c r="AA133" s="1641"/>
      <c r="AB133" s="1641"/>
      <c r="AC133" s="1641"/>
      <c r="AD133" s="1366"/>
      <c r="AF133" s="1366"/>
      <c r="AG133" s="1636"/>
      <c r="AH133" s="1636"/>
      <c r="AI133" s="1366"/>
      <c r="AJ133" s="1366"/>
      <c r="AK133" s="1366"/>
      <c r="AL133" s="1366"/>
      <c r="AM133" s="1636"/>
      <c r="AN133" s="1366"/>
      <c r="AO133" s="1366"/>
      <c r="AP133" s="544"/>
      <c r="AQ133" s="1366"/>
      <c r="AR133" s="1366"/>
      <c r="AS133" s="1366"/>
      <c r="AT133" s="1366"/>
      <c r="AU133" s="1366"/>
      <c r="AV133" s="1632"/>
      <c r="AW133" s="622"/>
      <c r="AX133" s="622"/>
      <c r="AY133" s="622"/>
      <c r="AZ133" s="622"/>
      <c r="BA133" s="1641">
        <v>11</v>
      </c>
    </row>
    <row s="1641" customFormat="1" customHeight="1" ht="11.549999999999999">
      <c r="A134" s="987"/>
      <c r="B134" s="987"/>
      <c r="C134" s="987"/>
      <c r="D134" s="987"/>
      <c r="E134" s="987"/>
      <c r="F134" s="1636"/>
      <c r="G134" s="1636"/>
      <c r="H134" s="351"/>
      <c r="N134" s="1641"/>
      <c r="O134" s="1641"/>
      <c r="P134" s="1641"/>
      <c r="Q134" s="1641"/>
      <c r="R134" s="1641"/>
      <c r="S134" s="1641"/>
      <c r="T134" s="1641"/>
      <c r="U134" s="1641"/>
      <c r="V134" s="1641"/>
      <c r="W134" s="1641"/>
      <c r="X134" s="1641"/>
      <c r="Y134" s="1641"/>
      <c r="Z134" s="1641"/>
      <c r="AA134" s="1641"/>
      <c r="AB134" s="1641"/>
      <c r="AC134" s="1641"/>
      <c r="AD134" s="1366"/>
      <c r="AF134" s="1366"/>
      <c r="AG134" s="1636"/>
      <c r="AH134" s="1636"/>
      <c r="AI134" s="1366"/>
      <c r="AJ134" s="1366"/>
      <c r="AK134" s="1366"/>
      <c r="AL134" s="1366"/>
      <c r="AM134" s="1636"/>
      <c r="AN134" s="1366"/>
      <c r="AO134" s="1366"/>
      <c r="AP134" s="544"/>
      <c r="AQ134" s="1366"/>
      <c r="AR134" s="1366"/>
      <c r="AS134" s="1366"/>
      <c r="AT134" s="1366"/>
      <c r="AU134" s="1366"/>
      <c r="AV134" s="1632"/>
      <c r="AW134" s="622"/>
      <c r="AX134" s="622"/>
      <c r="AY134" s="622"/>
      <c r="AZ134" s="622"/>
      <c r="BA134" s="1641">
        <v>11</v>
      </c>
    </row>
    <row s="1641" customFormat="1" customHeight="1" ht="11.549999999999999">
      <c r="A135" s="987"/>
      <c r="B135" s="987"/>
      <c r="C135" s="987"/>
      <c r="D135" s="987"/>
      <c r="E135" s="987"/>
      <c r="F135" s="1636"/>
      <c r="G135" s="1636"/>
      <c r="H135" s="351"/>
      <c r="N135" s="1641"/>
      <c r="O135" s="1641"/>
      <c r="P135" s="1641"/>
      <c r="Q135" s="1641"/>
      <c r="R135" s="1641"/>
      <c r="S135" s="1641"/>
      <c r="T135" s="1641"/>
      <c r="U135" s="1641"/>
      <c r="V135" s="1641"/>
      <c r="W135" s="1641"/>
      <c r="X135" s="1641"/>
      <c r="Y135" s="1641"/>
      <c r="Z135" s="1641"/>
      <c r="AA135" s="1641"/>
      <c r="AB135" s="1641"/>
      <c r="AC135" s="1641"/>
      <c r="AD135" s="1366"/>
      <c r="AF135" s="1366"/>
      <c r="AG135" s="1636"/>
      <c r="AH135" s="1636"/>
      <c r="AI135" s="1366"/>
      <c r="AJ135" s="1366"/>
      <c r="AK135" s="1366"/>
      <c r="AL135" s="1366"/>
      <c r="AM135" s="1636"/>
      <c r="AN135" s="1366"/>
      <c r="AO135" s="1366"/>
      <c r="AP135" s="544"/>
      <c r="AQ135" s="1366"/>
      <c r="AR135" s="1366"/>
      <c r="AS135" s="1366"/>
      <c r="AT135" s="1366"/>
      <c r="AU135" s="1366"/>
      <c r="AV135" s="1632"/>
      <c r="AW135" s="622"/>
      <c r="AX135" s="622"/>
      <c r="AY135" s="622"/>
      <c r="AZ135" s="622"/>
      <c r="BA135" s="1641">
        <v>11</v>
      </c>
    </row>
    <row s="1641" customFormat="1" customHeight="1" ht="11.549999999999999">
      <c r="A136" s="987"/>
      <c r="B136" s="987"/>
      <c r="C136" s="987"/>
      <c r="D136" s="987"/>
      <c r="E136" s="987"/>
      <c r="F136" s="1636"/>
      <c r="G136" s="1636"/>
      <c r="H136" s="351"/>
      <c r="N136" s="1641"/>
      <c r="O136" s="1641"/>
      <c r="P136" s="1641"/>
      <c r="Q136" s="1641"/>
      <c r="R136" s="1641"/>
      <c r="S136" s="1641"/>
      <c r="T136" s="1641"/>
      <c r="U136" s="1641"/>
      <c r="V136" s="1641"/>
      <c r="W136" s="1641"/>
      <c r="X136" s="1641"/>
      <c r="Y136" s="1641"/>
      <c r="Z136" s="1641"/>
      <c r="AA136" s="1641"/>
      <c r="AB136" s="1641"/>
      <c r="AC136" s="1641"/>
      <c r="AD136" s="1366"/>
      <c r="AF136" s="1366"/>
      <c r="AG136" s="1636"/>
      <c r="AH136" s="1636"/>
      <c r="AI136" s="1366"/>
      <c r="AJ136" s="1366"/>
      <c r="AK136" s="1366"/>
      <c r="AL136" s="1366"/>
      <c r="AM136" s="1636"/>
      <c r="AN136" s="1366"/>
      <c r="AO136" s="1366"/>
      <c r="AP136" s="544"/>
      <c r="AQ136" s="1366"/>
      <c r="AR136" s="1366"/>
      <c r="AS136" s="1366"/>
      <c r="AT136" s="1366"/>
      <c r="AU136" s="1366"/>
      <c r="AV136" s="1632"/>
      <c r="AW136" s="622"/>
      <c r="AX136" s="622"/>
      <c r="AY136" s="622"/>
      <c r="AZ136" s="622"/>
      <c r="BA136" s="1641">
        <v>11</v>
      </c>
    </row>
    <row s="1641" customFormat="1" customHeight="1" ht="11.549999999999999">
      <c r="A137" s="987"/>
      <c r="B137" s="987"/>
      <c r="C137" s="987"/>
      <c r="D137" s="987"/>
      <c r="E137" s="987"/>
      <c r="F137" s="1636"/>
      <c r="G137" s="1636"/>
      <c r="H137" s="351"/>
      <c r="N137" s="1641"/>
      <c r="O137" s="1641"/>
      <c r="P137" s="1641"/>
      <c r="Q137" s="1641"/>
      <c r="R137" s="1641"/>
      <c r="S137" s="1641"/>
      <c r="T137" s="1641"/>
      <c r="U137" s="1641"/>
      <c r="V137" s="1641"/>
      <c r="W137" s="1641"/>
      <c r="X137" s="1641"/>
      <c r="Y137" s="1641"/>
      <c r="Z137" s="1641"/>
      <c r="AA137" s="1641"/>
      <c r="AB137" s="1641"/>
      <c r="AC137" s="1641"/>
      <c r="AD137" s="1366"/>
      <c r="AF137" s="1366"/>
      <c r="AG137" s="1636"/>
      <c r="AH137" s="1636"/>
      <c r="AI137" s="1366"/>
      <c r="AJ137" s="1366"/>
      <c r="AK137" s="1366"/>
      <c r="AL137" s="1366"/>
      <c r="AM137" s="1636"/>
      <c r="AN137" s="1366"/>
      <c r="AO137" s="1366"/>
      <c r="AP137" s="544"/>
      <c r="AQ137" s="1366"/>
      <c r="AR137" s="1366"/>
      <c r="AS137" s="1366"/>
      <c r="AT137" s="1366"/>
      <c r="AU137" s="1366"/>
      <c r="AV137" s="1632"/>
      <c r="AW137" s="622"/>
      <c r="AX137" s="622"/>
      <c r="AY137" s="622"/>
      <c r="AZ137" s="622"/>
      <c r="BA137" s="1641">
        <v>11</v>
      </c>
    </row>
    <row s="1641" customFormat="1" customHeight="1" ht="11.549999999999999">
      <c r="A138" s="987"/>
      <c r="B138" s="987"/>
      <c r="C138" s="987"/>
      <c r="D138" s="987"/>
      <c r="E138" s="987"/>
      <c r="F138" s="1636"/>
      <c r="G138" s="1636"/>
      <c r="H138" s="351"/>
      <c r="N138" s="1641"/>
      <c r="O138" s="1641"/>
      <c r="P138" s="1641"/>
      <c r="Q138" s="1641"/>
      <c r="R138" s="1641"/>
      <c r="S138" s="1641"/>
      <c r="T138" s="1641"/>
      <c r="U138" s="1641"/>
      <c r="V138" s="1641"/>
      <c r="W138" s="1641"/>
      <c r="X138" s="1641"/>
      <c r="Y138" s="1641"/>
      <c r="Z138" s="1641"/>
      <c r="AA138" s="1641"/>
      <c r="AB138" s="1641"/>
      <c r="AC138" s="1641"/>
      <c r="AD138" s="1366"/>
      <c r="AF138" s="1366"/>
      <c r="AG138" s="1636"/>
      <c r="AH138" s="1636"/>
      <c r="AI138" s="1366"/>
      <c r="AJ138" s="1366"/>
      <c r="AK138" s="1366"/>
      <c r="AL138" s="1366"/>
      <c r="AM138" s="1636"/>
      <c r="AN138" s="1366"/>
      <c r="AO138" s="1366"/>
      <c r="AP138" s="544"/>
      <c r="AQ138" s="1366"/>
      <c r="AR138" s="1366"/>
      <c r="AS138" s="1366"/>
      <c r="AT138" s="1366"/>
      <c r="AU138" s="1366"/>
      <c r="AV138" s="1632"/>
      <c r="AW138" s="622"/>
      <c r="AX138" s="622"/>
      <c r="AY138" s="622"/>
      <c r="AZ138" s="622"/>
      <c r="BA138" s="1641">
        <v>11</v>
      </c>
    </row>
    <row s="1641" customFormat="1" customHeight="1" ht="11.549999999999999">
      <c r="A139" s="987"/>
      <c r="B139" s="987"/>
      <c r="C139" s="987"/>
      <c r="D139" s="987"/>
      <c r="E139" s="987"/>
      <c r="F139" s="1636"/>
      <c r="G139" s="1636"/>
      <c r="H139" s="351"/>
      <c r="N139" s="1641"/>
      <c r="O139" s="1641"/>
      <c r="P139" s="1641"/>
      <c r="Q139" s="1641"/>
      <c r="R139" s="1641"/>
      <c r="S139" s="1641"/>
      <c r="T139" s="1641"/>
      <c r="U139" s="1641"/>
      <c r="V139" s="1641"/>
      <c r="W139" s="1641"/>
      <c r="X139" s="1641"/>
      <c r="Y139" s="1641"/>
      <c r="Z139" s="1641"/>
      <c r="AA139" s="1641"/>
      <c r="AB139" s="1641"/>
      <c r="AC139" s="1641"/>
      <c r="AD139" s="1366"/>
      <c r="AF139" s="1366"/>
      <c r="AG139" s="1636"/>
      <c r="AH139" s="1636"/>
      <c r="AI139" s="1366"/>
      <c r="AJ139" s="1366"/>
      <c r="AK139" s="1366"/>
      <c r="AL139" s="1366"/>
      <c r="AM139" s="1636"/>
      <c r="AN139" s="1366"/>
      <c r="AO139" s="1366"/>
      <c r="AP139" s="544"/>
      <c r="AQ139" s="1366"/>
      <c r="AR139" s="1366"/>
      <c r="AS139" s="1366"/>
      <c r="AT139" s="1366"/>
      <c r="AU139" s="1366"/>
      <c r="AV139" s="1632"/>
      <c r="AW139" s="622"/>
      <c r="AX139" s="622"/>
      <c r="AY139" s="622"/>
      <c r="AZ139" s="622"/>
      <c r="BA139" s="1641">
        <v>11</v>
      </c>
    </row>
    <row s="1641" customFormat="1" customHeight="1" ht="11.549999999999999">
      <c r="A140" s="987"/>
      <c r="B140" s="987"/>
      <c r="C140" s="987"/>
      <c r="D140" s="987"/>
      <c r="E140" s="987"/>
      <c r="F140" s="1636"/>
      <c r="G140" s="1636"/>
      <c r="H140" s="351"/>
      <c r="N140" s="1641"/>
      <c r="O140" s="1641"/>
      <c r="P140" s="1641"/>
      <c r="Q140" s="1641"/>
      <c r="R140" s="1641"/>
      <c r="S140" s="1641"/>
      <c r="T140" s="1641"/>
      <c r="U140" s="1641"/>
      <c r="V140" s="1641"/>
      <c r="W140" s="1641"/>
      <c r="X140" s="1641"/>
      <c r="Y140" s="1641"/>
      <c r="Z140" s="1641"/>
      <c r="AA140" s="1641"/>
      <c r="AB140" s="1641"/>
      <c r="AC140" s="1641"/>
      <c r="AD140" s="1366"/>
      <c r="AF140" s="1366"/>
      <c r="AG140" s="1636"/>
      <c r="AH140" s="1636"/>
      <c r="AI140" s="1366"/>
      <c r="AJ140" s="1366"/>
      <c r="AK140" s="1366"/>
      <c r="AL140" s="1366"/>
      <c r="AM140" s="1636"/>
      <c r="AN140" s="1366"/>
      <c r="AO140" s="1366"/>
      <c r="AP140" s="544"/>
      <c r="AQ140" s="1366"/>
      <c r="AR140" s="1366"/>
      <c r="AS140" s="1366"/>
      <c r="AT140" s="1366"/>
      <c r="AU140" s="1366"/>
      <c r="AV140" s="1632"/>
      <c r="AW140" s="622"/>
      <c r="AX140" s="622"/>
      <c r="AY140" s="622"/>
      <c r="AZ140" s="622"/>
      <c r="BA140" s="1641">
        <v>11</v>
      </c>
    </row>
    <row s="1641" customFormat="1" customHeight="1" ht="11.549999999999999">
      <c r="A141" s="987"/>
      <c r="B141" s="987"/>
      <c r="C141" s="987"/>
      <c r="D141" s="987"/>
      <c r="E141" s="987"/>
      <c r="F141" s="1636"/>
      <c r="G141" s="1636"/>
      <c r="H141" s="351"/>
      <c r="N141" s="1641"/>
      <c r="O141" s="1641"/>
      <c r="P141" s="1641"/>
      <c r="Q141" s="1641"/>
      <c r="R141" s="1641"/>
      <c r="S141" s="1641"/>
      <c r="T141" s="1641"/>
      <c r="U141" s="1641"/>
      <c r="V141" s="1641"/>
      <c r="W141" s="1641"/>
      <c r="X141" s="1641"/>
      <c r="Y141" s="1641"/>
      <c r="Z141" s="1641"/>
      <c r="AA141" s="1641"/>
      <c r="AB141" s="1641"/>
      <c r="AC141" s="1641"/>
      <c r="AD141" s="1366"/>
      <c r="AF141" s="1366"/>
      <c r="AG141" s="1636"/>
      <c r="AH141" s="1636"/>
      <c r="AI141" s="1366"/>
      <c r="AJ141" s="1366"/>
      <c r="AK141" s="1366"/>
      <c r="AL141" s="1366"/>
      <c r="AM141" s="1636"/>
      <c r="AN141" s="1366"/>
      <c r="AO141" s="1366"/>
      <c r="AP141" s="544"/>
      <c r="AQ141" s="1366"/>
      <c r="AR141" s="1366"/>
      <c r="AS141" s="1366"/>
      <c r="AT141" s="1366"/>
      <c r="AU141" s="1366"/>
      <c r="AV141" s="1632"/>
      <c r="AW141" s="622"/>
      <c r="AX141" s="622"/>
      <c r="AY141" s="622"/>
      <c r="AZ141" s="622"/>
      <c r="BA141" s="1641">
        <v>11</v>
      </c>
    </row>
    <row s="1641" customFormat="1" customHeight="1" ht="11.549999999999999">
      <c r="A142" s="987"/>
      <c r="B142" s="987"/>
      <c r="C142" s="987"/>
      <c r="D142" s="987"/>
      <c r="E142" s="987"/>
      <c r="F142" s="1636"/>
      <c r="G142" s="1636"/>
      <c r="H142" s="351"/>
      <c r="N142" s="1641"/>
      <c r="O142" s="1641"/>
      <c r="P142" s="1641"/>
      <c r="Q142" s="1641"/>
      <c r="R142" s="1641"/>
      <c r="S142" s="1641"/>
      <c r="T142" s="1641"/>
      <c r="U142" s="1641"/>
      <c r="V142" s="1641"/>
      <c r="W142" s="1641"/>
      <c r="X142" s="1641"/>
      <c r="Y142" s="1641"/>
      <c r="Z142" s="1641"/>
      <c r="AA142" s="1641"/>
      <c r="AB142" s="1641"/>
      <c r="AC142" s="1641"/>
      <c r="AD142" s="1366"/>
      <c r="AF142" s="1366"/>
      <c r="AG142" s="1636"/>
      <c r="AH142" s="1636"/>
      <c r="AI142" s="1366"/>
      <c r="AJ142" s="1366"/>
      <c r="AK142" s="1366"/>
      <c r="AL142" s="1366"/>
      <c r="AM142" s="1636"/>
      <c r="AN142" s="1366"/>
      <c r="AO142" s="1366"/>
      <c r="AP142" s="544"/>
      <c r="AQ142" s="1366"/>
      <c r="AR142" s="1366"/>
      <c r="AS142" s="1366"/>
      <c r="AT142" s="1366"/>
      <c r="AU142" s="1366"/>
      <c r="AV142" s="1632"/>
      <c r="AW142" s="622"/>
      <c r="AX142" s="622"/>
      <c r="AY142" s="622"/>
      <c r="AZ142" s="622"/>
      <c r="BA142" s="1641">
        <v>11</v>
      </c>
    </row>
    <row s="1641" customFormat="1" customHeight="1" ht="11.549999999999999">
      <c r="A143" s="987"/>
      <c r="B143" s="987"/>
      <c r="C143" s="987"/>
      <c r="D143" s="987"/>
      <c r="E143" s="987"/>
      <c r="F143" s="1636"/>
      <c r="G143" s="1636"/>
      <c r="H143" s="351"/>
      <c r="N143" s="1641"/>
      <c r="O143" s="1641"/>
      <c r="P143" s="1641"/>
      <c r="Q143" s="1641"/>
      <c r="R143" s="1641"/>
      <c r="S143" s="1641"/>
      <c r="T143" s="1641"/>
      <c r="U143" s="1641"/>
      <c r="V143" s="1641"/>
      <c r="W143" s="1641"/>
      <c r="X143" s="1641"/>
      <c r="Y143" s="1641"/>
      <c r="Z143" s="1641"/>
      <c r="AA143" s="1641"/>
      <c r="AB143" s="1641"/>
      <c r="AC143" s="1641"/>
      <c r="AD143" s="1366"/>
      <c r="AF143" s="1366"/>
      <c r="AG143" s="1636"/>
      <c r="AH143" s="1636"/>
      <c r="AI143" s="1366"/>
      <c r="AJ143" s="1366"/>
      <c r="AK143" s="1366"/>
      <c r="AL143" s="1366"/>
      <c r="AM143" s="1636"/>
      <c r="AN143" s="1366"/>
      <c r="AO143" s="1366"/>
      <c r="AP143" s="544"/>
      <c r="AQ143" s="1366"/>
      <c r="AR143" s="1366"/>
      <c r="AS143" s="1366"/>
      <c r="AT143" s="1366"/>
      <c r="AU143" s="1366"/>
      <c r="AV143" s="1632"/>
      <c r="AW143" s="622"/>
      <c r="AX143" s="622"/>
      <c r="AY143" s="622"/>
      <c r="AZ143" s="622"/>
      <c r="BA143" s="1641">
        <v>11</v>
      </c>
    </row>
    <row s="1641" customFormat="1" customHeight="1" ht="11.549999999999999">
      <c r="A144" s="987"/>
      <c r="B144" s="987"/>
      <c r="C144" s="987"/>
      <c r="D144" s="987"/>
      <c r="E144" s="987"/>
      <c r="F144" s="1636"/>
      <c r="G144" s="1636"/>
      <c r="H144" s="351"/>
      <c r="N144" s="1641"/>
      <c r="O144" s="1641"/>
      <c r="P144" s="1641"/>
      <c r="Q144" s="1641"/>
      <c r="R144" s="1641"/>
      <c r="S144" s="1641"/>
      <c r="T144" s="1641"/>
      <c r="U144" s="1641"/>
      <c r="V144" s="1641"/>
      <c r="W144" s="1641"/>
      <c r="X144" s="1641"/>
      <c r="Y144" s="1641"/>
      <c r="Z144" s="1641"/>
      <c r="AA144" s="1641"/>
      <c r="AB144" s="1641"/>
      <c r="AC144" s="1641"/>
      <c r="AD144" s="1366"/>
      <c r="AF144" s="1366"/>
      <c r="AG144" s="1636"/>
      <c r="AH144" s="1636"/>
      <c r="AI144" s="1366"/>
      <c r="AJ144" s="1366"/>
      <c r="AK144" s="1366"/>
      <c r="AL144" s="1366"/>
      <c r="AM144" s="1636"/>
      <c r="AN144" s="1366"/>
      <c r="AO144" s="1366"/>
      <c r="AP144" s="544"/>
      <c r="AQ144" s="1366"/>
      <c r="AR144" s="1366"/>
      <c r="AS144" s="1366"/>
      <c r="AT144" s="1366"/>
      <c r="AU144" s="1366"/>
      <c r="AV144" s="1632"/>
      <c r="AW144" s="622"/>
      <c r="AX144" s="622"/>
      <c r="AY144" s="622"/>
      <c r="AZ144" s="622"/>
      <c r="BA144" s="1641">
        <v>11</v>
      </c>
    </row>
    <row s="1641" customFormat="1" customHeight="1" ht="11.549999999999999">
      <c r="A145" s="987"/>
      <c r="B145" s="987"/>
      <c r="C145" s="987"/>
      <c r="D145" s="987"/>
      <c r="E145" s="987"/>
      <c r="F145" s="1636"/>
      <c r="G145" s="1636"/>
      <c r="H145" s="351"/>
      <c r="N145" s="1641"/>
      <c r="O145" s="1641"/>
      <c r="P145" s="1641"/>
      <c r="Q145" s="1641"/>
      <c r="R145" s="1641"/>
      <c r="S145" s="1641"/>
      <c r="T145" s="1641"/>
      <c r="U145" s="1641"/>
      <c r="V145" s="1641"/>
      <c r="W145" s="1641"/>
      <c r="X145" s="1641"/>
      <c r="Y145" s="1641"/>
      <c r="Z145" s="1641"/>
      <c r="AA145" s="1641"/>
      <c r="AB145" s="1641"/>
      <c r="AC145" s="1641"/>
      <c r="AD145" s="1366"/>
      <c r="AF145" s="1366"/>
      <c r="AG145" s="1636"/>
      <c r="AH145" s="1636"/>
      <c r="AI145" s="1366"/>
      <c r="AJ145" s="1366"/>
      <c r="AK145" s="1366"/>
      <c r="AL145" s="1366"/>
      <c r="AM145" s="1636"/>
      <c r="AN145" s="1366"/>
      <c r="AO145" s="1366"/>
      <c r="AP145" s="544"/>
      <c r="AQ145" s="1366"/>
      <c r="AR145" s="1366"/>
      <c r="AS145" s="1366"/>
      <c r="AT145" s="1366"/>
      <c r="AU145" s="1366"/>
      <c r="AV145" s="1632"/>
      <c r="AW145" s="622"/>
      <c r="AX145" s="622"/>
      <c r="AY145" s="622"/>
      <c r="AZ145" s="622"/>
      <c r="BA145" s="1641">
        <v>11</v>
      </c>
    </row>
    <row s="1641" customFormat="1" customHeight="1" ht="11.549999999999999">
      <c r="A146" s="987"/>
      <c r="B146" s="987"/>
      <c r="C146" s="987"/>
      <c r="D146" s="987"/>
      <c r="E146" s="987"/>
      <c r="F146" s="1636"/>
      <c r="G146" s="1636"/>
      <c r="H146" s="351"/>
      <c r="N146" s="1641"/>
      <c r="O146" s="1641"/>
      <c r="P146" s="1641"/>
      <c r="Q146" s="1641"/>
      <c r="R146" s="1641"/>
      <c r="S146" s="1641"/>
      <c r="T146" s="1641"/>
      <c r="U146" s="1641"/>
      <c r="V146" s="1641"/>
      <c r="W146" s="1641"/>
      <c r="X146" s="1641"/>
      <c r="Y146" s="1641"/>
      <c r="Z146" s="1641"/>
      <c r="AA146" s="1641"/>
      <c r="AB146" s="1641"/>
      <c r="AC146" s="1641"/>
      <c r="AD146" s="1366"/>
      <c r="AF146" s="1366"/>
      <c r="AG146" s="1636"/>
      <c r="AH146" s="1636"/>
      <c r="AI146" s="1366"/>
      <c r="AJ146" s="1366"/>
      <c r="AK146" s="1366"/>
      <c r="AL146" s="1366"/>
      <c r="AM146" s="1636"/>
      <c r="AN146" s="1366"/>
      <c r="AO146" s="1366"/>
      <c r="AP146" s="544"/>
      <c r="AQ146" s="1366"/>
      <c r="AR146" s="1366"/>
      <c r="AS146" s="1366"/>
      <c r="AT146" s="1366"/>
      <c r="AU146" s="1366"/>
      <c r="AV146" s="1632"/>
      <c r="AW146" s="622"/>
      <c r="AX146" s="622"/>
      <c r="AY146" s="622"/>
      <c r="AZ146" s="622"/>
      <c r="BA146" s="1641">
        <v>11</v>
      </c>
    </row>
    <row s="1641" customFormat="1" customHeight="1" ht="11.549999999999999">
      <c r="A147" s="987"/>
      <c r="B147" s="987"/>
      <c r="C147" s="987"/>
      <c r="D147" s="987"/>
      <c r="E147" s="987"/>
      <c r="F147" s="1636"/>
      <c r="G147" s="1636"/>
      <c r="H147" s="351"/>
      <c r="N147" s="1641"/>
      <c r="O147" s="1641"/>
      <c r="P147" s="1641"/>
      <c r="Q147" s="1641"/>
      <c r="R147" s="1641"/>
      <c r="S147" s="1641"/>
      <c r="T147" s="1641"/>
      <c r="U147" s="1641"/>
      <c r="V147" s="1641"/>
      <c r="W147" s="1641"/>
      <c r="X147" s="1641"/>
      <c r="Y147" s="1641"/>
      <c r="Z147" s="1641"/>
      <c r="AA147" s="1641"/>
      <c r="AB147" s="1641"/>
      <c r="AC147" s="1641"/>
      <c r="AD147" s="1366"/>
      <c r="AF147" s="1366"/>
      <c r="AG147" s="1636"/>
      <c r="AH147" s="1636"/>
      <c r="AI147" s="1366"/>
      <c r="AJ147" s="1366"/>
      <c r="AK147" s="1366"/>
      <c r="AL147" s="1366"/>
      <c r="AM147" s="1636"/>
      <c r="AN147" s="1366"/>
      <c r="AO147" s="1366"/>
      <c r="AP147" s="544"/>
      <c r="AQ147" s="1366"/>
      <c r="AR147" s="1366"/>
      <c r="AS147" s="1366"/>
      <c r="AT147" s="1366"/>
      <c r="AU147" s="1366"/>
      <c r="AV147" s="1632"/>
      <c r="AW147" s="622"/>
      <c r="AX147" s="622"/>
      <c r="AY147" s="622"/>
      <c r="AZ147" s="622"/>
      <c r="BA147" s="1641">
        <v>11</v>
      </c>
    </row>
    <row s="1641" customFormat="1" customHeight="1" ht="11.549999999999999">
      <c r="A148" s="987"/>
      <c r="B148" s="987"/>
      <c r="C148" s="987"/>
      <c r="D148" s="987"/>
      <c r="E148" s="987"/>
      <c r="F148" s="1636"/>
      <c r="G148" s="1636"/>
      <c r="H148" s="351"/>
      <c r="N148" s="1641"/>
      <c r="O148" s="1641"/>
      <c r="P148" s="1641"/>
      <c r="Q148" s="1641"/>
      <c r="R148" s="1641"/>
      <c r="S148" s="1641"/>
      <c r="T148" s="1641"/>
      <c r="U148" s="1641"/>
      <c r="V148" s="1641"/>
      <c r="W148" s="1641"/>
      <c r="X148" s="1641"/>
      <c r="Y148" s="1641"/>
      <c r="Z148" s="1641"/>
      <c r="AA148" s="1641"/>
      <c r="AB148" s="1641"/>
      <c r="AC148" s="1641"/>
      <c r="AD148" s="1366"/>
      <c r="AF148" s="1366"/>
      <c r="AG148" s="1636"/>
      <c r="AH148" s="1636"/>
      <c r="AI148" s="1366"/>
      <c r="AJ148" s="1366"/>
      <c r="AK148" s="1366"/>
      <c r="AL148" s="1366"/>
      <c r="AM148" s="1636"/>
      <c r="AN148" s="1366"/>
      <c r="AO148" s="1366"/>
      <c r="AP148" s="544"/>
      <c r="AQ148" s="1366"/>
      <c r="AR148" s="1366"/>
      <c r="AS148" s="1366"/>
      <c r="AT148" s="1366"/>
      <c r="AU148" s="1366"/>
      <c r="AV148" s="1632"/>
      <c r="AW148" s="622"/>
      <c r="AX148" s="622"/>
      <c r="AY148" s="622"/>
      <c r="AZ148" s="622"/>
      <c r="BA148" s="1641">
        <v>11</v>
      </c>
    </row>
    <row s="1641" customFormat="1" customHeight="1" ht="11.549999999999999">
      <c r="A149" s="987"/>
      <c r="B149" s="987"/>
      <c r="C149" s="987"/>
      <c r="D149" s="987"/>
      <c r="E149" s="987"/>
      <c r="F149" s="1636"/>
      <c r="G149" s="1636"/>
      <c r="H149" s="351"/>
      <c r="N149" s="1641"/>
      <c r="O149" s="1641"/>
      <c r="P149" s="1641"/>
      <c r="Q149" s="1641"/>
      <c r="R149" s="1641"/>
      <c r="S149" s="1641"/>
      <c r="T149" s="1641"/>
      <c r="U149" s="1641"/>
      <c r="V149" s="1641"/>
      <c r="W149" s="1641"/>
      <c r="X149" s="1641"/>
      <c r="Y149" s="1641"/>
      <c r="Z149" s="1641"/>
      <c r="AA149" s="1641"/>
      <c r="AB149" s="1641"/>
      <c r="AC149" s="1641"/>
      <c r="AD149" s="1366"/>
      <c r="AF149" s="1366"/>
      <c r="AG149" s="1636"/>
      <c r="AH149" s="1636"/>
      <c r="AI149" s="1366"/>
      <c r="AJ149" s="1366"/>
      <c r="AK149" s="1366"/>
      <c r="AL149" s="1366"/>
      <c r="AM149" s="1636"/>
      <c r="AN149" s="1366"/>
      <c r="AO149" s="1366"/>
      <c r="AP149" s="544"/>
      <c r="AQ149" s="1366"/>
      <c r="AR149" s="1366"/>
      <c r="AS149" s="1366"/>
      <c r="AT149" s="1366"/>
      <c r="AU149" s="1366"/>
      <c r="AV149" s="1632"/>
      <c r="AW149" s="622"/>
      <c r="AX149" s="622"/>
      <c r="AY149" s="622"/>
      <c r="AZ149" s="622"/>
      <c r="BA149" s="1641">
        <v>11</v>
      </c>
    </row>
    <row s="1641" customFormat="1" customHeight="1" ht="11.549999999999999">
      <c r="A150" s="987"/>
      <c r="B150" s="987"/>
      <c r="C150" s="987"/>
      <c r="D150" s="987"/>
      <c r="E150" s="987"/>
      <c r="F150" s="1636"/>
      <c r="G150" s="1636"/>
      <c r="H150" s="351"/>
      <c r="N150" s="1641"/>
      <c r="O150" s="1641"/>
      <c r="P150" s="1641"/>
      <c r="Q150" s="1641"/>
      <c r="R150" s="1641"/>
      <c r="S150" s="1641"/>
      <c r="T150" s="1641"/>
      <c r="U150" s="1641"/>
      <c r="V150" s="1641"/>
      <c r="W150" s="1641"/>
      <c r="X150" s="1641"/>
      <c r="Y150" s="1641"/>
      <c r="Z150" s="1641"/>
      <c r="AA150" s="1641"/>
      <c r="AB150" s="1641"/>
      <c r="AC150" s="1641"/>
      <c r="AD150" s="1366"/>
      <c r="AF150" s="1366"/>
      <c r="AG150" s="1636"/>
      <c r="AH150" s="1636"/>
      <c r="AI150" s="1366"/>
      <c r="AJ150" s="1366"/>
      <c r="AK150" s="1366"/>
      <c r="AL150" s="1366"/>
      <c r="AM150" s="1636"/>
      <c r="AN150" s="1366"/>
      <c r="AO150" s="1366"/>
      <c r="AP150" s="544"/>
      <c r="AQ150" s="1366"/>
      <c r="AR150" s="1366"/>
      <c r="AS150" s="1366"/>
      <c r="AT150" s="1366"/>
      <c r="AU150" s="1366"/>
      <c r="AV150" s="1632"/>
      <c r="AW150" s="622"/>
      <c r="AX150" s="622"/>
      <c r="AY150" s="622"/>
      <c r="AZ150" s="622"/>
      <c r="BA150" s="1641">
        <v>11</v>
      </c>
    </row>
    <row s="1641" customFormat="1" customHeight="1" ht="11.549999999999999">
      <c r="A151" s="987"/>
      <c r="B151" s="987"/>
      <c r="C151" s="987"/>
      <c r="D151" s="987"/>
      <c r="E151" s="987"/>
      <c r="F151" s="1636"/>
      <c r="G151" s="1636"/>
      <c r="H151" s="351"/>
      <c r="N151" s="1641"/>
      <c r="O151" s="1641"/>
      <c r="P151" s="1641"/>
      <c r="Q151" s="1641"/>
      <c r="R151" s="1641"/>
      <c r="S151" s="1641"/>
      <c r="T151" s="1641"/>
      <c r="U151" s="1641"/>
      <c r="V151" s="1641"/>
      <c r="W151" s="1641"/>
      <c r="X151" s="1641"/>
      <c r="Y151" s="1641"/>
      <c r="Z151" s="1641"/>
      <c r="AA151" s="1641"/>
      <c r="AB151" s="1641"/>
      <c r="AC151" s="1641"/>
      <c r="AD151" s="1366"/>
      <c r="AF151" s="1366"/>
      <c r="AG151" s="1636"/>
      <c r="AH151" s="1636"/>
      <c r="AI151" s="1366"/>
      <c r="AJ151" s="1366"/>
      <c r="AK151" s="1366"/>
      <c r="AL151" s="1366"/>
      <c r="AM151" s="1636"/>
      <c r="AN151" s="1366"/>
      <c r="AO151" s="1366"/>
      <c r="AP151" s="544"/>
      <c r="AQ151" s="1366"/>
      <c r="AR151" s="1366"/>
      <c r="AS151" s="1366"/>
      <c r="AT151" s="1366"/>
      <c r="AU151" s="1366"/>
      <c r="AV151" s="1632"/>
      <c r="AW151" s="622"/>
      <c r="AX151" s="622"/>
      <c r="AY151" s="622"/>
      <c r="AZ151" s="622"/>
      <c r="BA151" s="1641">
        <v>11</v>
      </c>
    </row>
    <row s="1641" customFormat="1" customHeight="1" ht="11.549999999999999">
      <c r="A152" s="987"/>
      <c r="B152" s="987"/>
      <c r="C152" s="987"/>
      <c r="D152" s="987"/>
      <c r="E152" s="987"/>
      <c r="F152" s="1636"/>
      <c r="G152" s="1636"/>
      <c r="H152" s="351"/>
      <c r="N152" s="1641"/>
      <c r="O152" s="1641"/>
      <c r="P152" s="1641"/>
      <c r="Q152" s="1641"/>
      <c r="R152" s="1641"/>
      <c r="S152" s="1641"/>
      <c r="T152" s="1641"/>
      <c r="U152" s="1641"/>
      <c r="V152" s="1641"/>
      <c r="W152" s="1641"/>
      <c r="X152" s="1641"/>
      <c r="Y152" s="1641"/>
      <c r="Z152" s="1641"/>
      <c r="AA152" s="1641"/>
      <c r="AB152" s="1641"/>
      <c r="AC152" s="1641"/>
      <c r="AD152" s="1366"/>
      <c r="AF152" s="1366"/>
      <c r="AG152" s="1636"/>
      <c r="AH152" s="1636"/>
      <c r="AI152" s="1366"/>
      <c r="AJ152" s="1366"/>
      <c r="AK152" s="1366"/>
      <c r="AL152" s="1366"/>
      <c r="AM152" s="1636"/>
      <c r="AN152" s="1366"/>
      <c r="AO152" s="1366"/>
      <c r="AP152" s="544"/>
      <c r="AQ152" s="1366"/>
      <c r="AR152" s="1366"/>
      <c r="AS152" s="1366"/>
      <c r="AT152" s="1366"/>
      <c r="AU152" s="1366"/>
      <c r="AV152" s="1632"/>
      <c r="AW152" s="622"/>
      <c r="AX152" s="622"/>
      <c r="AY152" s="622"/>
      <c r="AZ152" s="622"/>
      <c r="BA152" s="1641">
        <v>11</v>
      </c>
    </row>
    <row s="1641" customFormat="1" customHeight="1" ht="11.549999999999999">
      <c r="A153" s="987"/>
      <c r="B153" s="987"/>
      <c r="C153" s="987"/>
      <c r="D153" s="987"/>
      <c r="E153" s="987"/>
      <c r="F153" s="1636"/>
      <c r="G153" s="1636"/>
      <c r="H153" s="351"/>
      <c r="N153" s="1641"/>
      <c r="O153" s="1641"/>
      <c r="P153" s="1641"/>
      <c r="Q153" s="1641"/>
      <c r="R153" s="1641"/>
      <c r="S153" s="1641"/>
      <c r="T153" s="1641"/>
      <c r="U153" s="1641"/>
      <c r="V153" s="1641"/>
      <c r="W153" s="1641"/>
      <c r="X153" s="1641"/>
      <c r="Y153" s="1641"/>
      <c r="Z153" s="1641"/>
      <c r="AA153" s="1641"/>
      <c r="AB153" s="1641"/>
      <c r="AC153" s="1641"/>
      <c r="AD153" s="1366"/>
      <c r="AF153" s="1366"/>
      <c r="AG153" s="1636"/>
      <c r="AH153" s="1636"/>
      <c r="AI153" s="1366"/>
      <c r="AJ153" s="1366"/>
      <c r="AK153" s="1366"/>
      <c r="AL153" s="1366"/>
      <c r="AM153" s="1636"/>
      <c r="AN153" s="1366"/>
      <c r="AO153" s="1366"/>
      <c r="AP153" s="544"/>
      <c r="AQ153" s="1366"/>
      <c r="AR153" s="1366"/>
      <c r="AS153" s="1366"/>
      <c r="AT153" s="1366"/>
      <c r="AU153" s="1366"/>
      <c r="AV153" s="1632"/>
      <c r="AW153" s="622"/>
      <c r="AX153" s="622"/>
      <c r="AY153" s="622"/>
      <c r="AZ153" s="622"/>
      <c r="BA153" s="1641">
        <v>11</v>
      </c>
    </row>
    <row s="1641" customFormat="1" customHeight="1" ht="11.549999999999999">
      <c r="A154" s="987"/>
      <c r="B154" s="987"/>
      <c r="C154" s="987"/>
      <c r="D154" s="987"/>
      <c r="E154" s="987"/>
      <c r="F154" s="1636"/>
      <c r="G154" s="1636"/>
      <c r="H154" s="351"/>
      <c r="N154" s="1641"/>
      <c r="O154" s="1641"/>
      <c r="P154" s="1641"/>
      <c r="Q154" s="1641"/>
      <c r="R154" s="1641"/>
      <c r="S154" s="1641"/>
      <c r="T154" s="1641"/>
      <c r="U154" s="1641"/>
      <c r="V154" s="1641"/>
      <c r="W154" s="1641"/>
      <c r="X154" s="1641"/>
      <c r="Y154" s="1641"/>
      <c r="Z154" s="1641"/>
      <c r="AA154" s="1641"/>
      <c r="AB154" s="1641"/>
      <c r="AC154" s="1641"/>
      <c r="AD154" s="1366"/>
      <c r="AF154" s="1366"/>
      <c r="AG154" s="1636"/>
      <c r="AH154" s="1636"/>
      <c r="AI154" s="1366"/>
      <c r="AJ154" s="1366"/>
      <c r="AK154" s="1366"/>
      <c r="AL154" s="1366"/>
      <c r="AM154" s="1636"/>
      <c r="AN154" s="1366"/>
      <c r="AO154" s="1366"/>
      <c r="AP154" s="544"/>
      <c r="AQ154" s="1366"/>
      <c r="AR154" s="1366"/>
      <c r="AS154" s="1366"/>
      <c r="AT154" s="1366"/>
      <c r="AU154" s="1366"/>
      <c r="AV154" s="1632"/>
      <c r="AW154" s="622"/>
      <c r="AX154" s="622"/>
      <c r="AY154" s="622"/>
      <c r="AZ154" s="622"/>
      <c r="BA154" s="1641">
        <v>11</v>
      </c>
    </row>
    <row s="1641" customFormat="1" customHeight="1" ht="11.549999999999999">
      <c r="A155" s="987"/>
      <c r="B155" s="987"/>
      <c r="C155" s="987"/>
      <c r="D155" s="987"/>
      <c r="E155" s="987"/>
      <c r="F155" s="1636"/>
      <c r="G155" s="1636"/>
      <c r="H155" s="351"/>
      <c r="N155" s="1641"/>
      <c r="O155" s="1641"/>
      <c r="P155" s="1641"/>
      <c r="Q155" s="1641"/>
      <c r="R155" s="1641"/>
      <c r="S155" s="1641"/>
      <c r="T155" s="1641"/>
      <c r="U155" s="1641"/>
      <c r="V155" s="1641"/>
      <c r="W155" s="1641"/>
      <c r="X155" s="1641"/>
      <c r="Y155" s="1641"/>
      <c r="Z155" s="1641"/>
      <c r="AA155" s="1641"/>
      <c r="AB155" s="1641"/>
      <c r="AC155" s="1641"/>
      <c r="AD155" s="1366"/>
      <c r="AF155" s="1366"/>
      <c r="AG155" s="1636"/>
      <c r="AH155" s="1636"/>
      <c r="AI155" s="1366"/>
      <c r="AJ155" s="1366"/>
      <c r="AK155" s="1366"/>
      <c r="AL155" s="1366"/>
      <c r="AM155" s="1636"/>
      <c r="AN155" s="1366"/>
      <c r="AO155" s="1366"/>
      <c r="AP155" s="544"/>
      <c r="AQ155" s="1366"/>
      <c r="AR155" s="1366"/>
      <c r="AS155" s="1366"/>
      <c r="AT155" s="1366"/>
      <c r="AU155" s="1366"/>
      <c r="AV155" s="1632"/>
      <c r="AW155" s="622"/>
      <c r="AX155" s="622"/>
      <c r="AY155" s="622"/>
      <c r="AZ155" s="622"/>
      <c r="BA155" s="1641">
        <v>11</v>
      </c>
    </row>
    <row s="1641" customFormat="1" customHeight="1" ht="11.549999999999999">
      <c r="A156" s="987"/>
      <c r="B156" s="987"/>
      <c r="C156" s="987"/>
      <c r="D156" s="987"/>
      <c r="E156" s="987"/>
      <c r="F156" s="1636"/>
      <c r="G156" s="1636"/>
      <c r="H156" s="351"/>
      <c r="N156" s="1641"/>
      <c r="O156" s="1641"/>
      <c r="P156" s="1641"/>
      <c r="Q156" s="1641"/>
      <c r="R156" s="1641"/>
      <c r="S156" s="1641"/>
      <c r="T156" s="1641"/>
      <c r="U156" s="1641"/>
      <c r="V156" s="1641"/>
      <c r="W156" s="1641"/>
      <c r="X156" s="1641"/>
      <c r="Y156" s="1641"/>
      <c r="Z156" s="1641"/>
      <c r="AA156" s="1641"/>
      <c r="AB156" s="1641"/>
      <c r="AC156" s="1641"/>
      <c r="AD156" s="1366"/>
      <c r="AF156" s="1366"/>
      <c r="AG156" s="1636"/>
      <c r="AH156" s="1636"/>
      <c r="AI156" s="1366"/>
      <c r="AJ156" s="1366"/>
      <c r="AK156" s="1366"/>
      <c r="AL156" s="1366"/>
      <c r="AM156" s="1636"/>
      <c r="AN156" s="1366"/>
      <c r="AO156" s="1366"/>
      <c r="AP156" s="544"/>
      <c r="AQ156" s="1366"/>
      <c r="AR156" s="1366"/>
      <c r="AS156" s="1366"/>
      <c r="AT156" s="1366"/>
      <c r="AU156" s="1366"/>
      <c r="AV156" s="1632"/>
      <c r="AW156" s="622"/>
      <c r="AX156" s="622"/>
      <c r="AY156" s="622"/>
      <c r="AZ156" s="622"/>
      <c r="BA156" s="1641">
        <v>11</v>
      </c>
    </row>
    <row s="1641" customFormat="1" customHeight="1" ht="11.549999999999999">
      <c r="A157" s="987"/>
      <c r="B157" s="987"/>
      <c r="C157" s="987"/>
      <c r="D157" s="987"/>
      <c r="E157" s="987"/>
      <c r="F157" s="1636"/>
      <c r="G157" s="1636"/>
      <c r="H157" s="351"/>
      <c r="N157" s="1641"/>
      <c r="O157" s="1641"/>
      <c r="P157" s="1641"/>
      <c r="Q157" s="1641"/>
      <c r="R157" s="1641"/>
      <c r="S157" s="1641"/>
      <c r="T157" s="1641"/>
      <c r="U157" s="1641"/>
      <c r="V157" s="1641"/>
      <c r="W157" s="1641"/>
      <c r="X157" s="1641"/>
      <c r="Y157" s="1641"/>
      <c r="Z157" s="1641"/>
      <c r="AA157" s="1641"/>
      <c r="AB157" s="1641"/>
      <c r="AC157" s="1641"/>
      <c r="AD157" s="1366"/>
      <c r="AF157" s="1366"/>
      <c r="AG157" s="1636"/>
      <c r="AH157" s="1636"/>
      <c r="AI157" s="1366"/>
      <c r="AJ157" s="1366"/>
      <c r="AK157" s="1366"/>
      <c r="AL157" s="1366"/>
      <c r="AM157" s="1636"/>
      <c r="AN157" s="1366"/>
      <c r="AO157" s="1366"/>
      <c r="AP157" s="544"/>
      <c r="AQ157" s="1366"/>
      <c r="AR157" s="1366"/>
      <c r="AS157" s="1366"/>
      <c r="AT157" s="1366"/>
      <c r="AU157" s="1366"/>
      <c r="AV157" s="1632"/>
      <c r="AW157" s="622"/>
      <c r="AX157" s="622"/>
      <c r="AY157" s="622"/>
      <c r="AZ157" s="622"/>
      <c r="BA157" s="1641">
        <v>11</v>
      </c>
    </row>
    <row s="1641" customFormat="1" customHeight="1" ht="11.549999999999999">
      <c r="A158" s="987"/>
      <c r="B158" s="987"/>
      <c r="C158" s="987"/>
      <c r="D158" s="987"/>
      <c r="E158" s="987"/>
      <c r="F158" s="1636"/>
      <c r="G158" s="1636"/>
      <c r="H158" s="351"/>
      <c r="N158" s="1641"/>
      <c r="O158" s="1641"/>
      <c r="P158" s="1641"/>
      <c r="Q158" s="1641"/>
      <c r="R158" s="1641"/>
      <c r="S158" s="1641"/>
      <c r="T158" s="1641"/>
      <c r="U158" s="1641"/>
      <c r="V158" s="1641"/>
      <c r="W158" s="1641"/>
      <c r="X158" s="1641"/>
      <c r="Y158" s="1641"/>
      <c r="Z158" s="1641"/>
      <c r="AA158" s="1641"/>
      <c r="AB158" s="1641"/>
      <c r="AC158" s="1641"/>
      <c r="AD158" s="1366"/>
      <c r="AF158" s="1366"/>
      <c r="AG158" s="1636"/>
      <c r="AH158" s="1636"/>
      <c r="AI158" s="1366"/>
      <c r="AJ158" s="1366"/>
      <c r="AK158" s="1366"/>
      <c r="AL158" s="1366"/>
      <c r="AM158" s="1636"/>
      <c r="AN158" s="1366"/>
      <c r="AO158" s="1366"/>
      <c r="AP158" s="544"/>
      <c r="AQ158" s="1366"/>
      <c r="AR158" s="1366"/>
      <c r="AS158" s="1366"/>
      <c r="AT158" s="1366"/>
      <c r="AU158" s="1366"/>
      <c r="AV158" s="1632"/>
      <c r="AW158" s="622"/>
      <c r="AX158" s="622"/>
      <c r="AY158" s="622"/>
      <c r="AZ158" s="622"/>
      <c r="BA158" s="1641">
        <v>11</v>
      </c>
    </row>
    <row s="1641" customFormat="1" customHeight="1" ht="11.549999999999999">
      <c r="A159" s="987"/>
      <c r="B159" s="987"/>
      <c r="C159" s="987"/>
      <c r="D159" s="987"/>
      <c r="E159" s="987"/>
      <c r="F159" s="1636"/>
      <c r="G159" s="1636"/>
      <c r="H159" s="351"/>
      <c r="N159" s="1641"/>
      <c r="O159" s="1641"/>
      <c r="P159" s="1641"/>
      <c r="Q159" s="1641"/>
      <c r="R159" s="1641"/>
      <c r="S159" s="1641"/>
      <c r="T159" s="1641"/>
      <c r="U159" s="1641"/>
      <c r="V159" s="1641"/>
      <c r="W159" s="1641"/>
      <c r="X159" s="1641"/>
      <c r="Y159" s="1641"/>
      <c r="Z159" s="1641"/>
      <c r="AA159" s="1641"/>
      <c r="AB159" s="1641"/>
      <c r="AC159" s="1641"/>
      <c r="AD159" s="1366"/>
      <c r="AF159" s="1366"/>
      <c r="AG159" s="1636"/>
      <c r="AH159" s="1636"/>
      <c r="AI159" s="1366"/>
      <c r="AJ159" s="1366"/>
      <c r="AK159" s="1366"/>
      <c r="AL159" s="1366"/>
      <c r="AM159" s="1636"/>
      <c r="AN159" s="1366"/>
      <c r="AO159" s="1366"/>
      <c r="AP159" s="544"/>
      <c r="AQ159" s="1366"/>
      <c r="AR159" s="1366"/>
      <c r="AS159" s="1366"/>
      <c r="AT159" s="1366"/>
      <c r="AU159" s="1366"/>
      <c r="AV159" s="1632"/>
      <c r="AW159" s="622"/>
      <c r="AX159" s="622"/>
      <c r="AY159" s="622"/>
      <c r="AZ159" s="622"/>
      <c r="BA159" s="1641">
        <v>11</v>
      </c>
    </row>
    <row s="1641" customFormat="1" customHeight="1" ht="11.549999999999999">
      <c r="A160" s="987"/>
      <c r="B160" s="987"/>
      <c r="C160" s="987"/>
      <c r="D160" s="987"/>
      <c r="E160" s="987"/>
      <c r="F160" s="1636"/>
      <c r="G160" s="1636"/>
      <c r="H160" s="351"/>
      <c r="N160" s="1641"/>
      <c r="O160" s="1641"/>
      <c r="P160" s="1641"/>
      <c r="Q160" s="1641"/>
      <c r="R160" s="1641"/>
      <c r="S160" s="1641"/>
      <c r="T160" s="1641"/>
      <c r="U160" s="1641"/>
      <c r="V160" s="1641"/>
      <c r="W160" s="1641"/>
      <c r="X160" s="1641"/>
      <c r="Y160" s="1641"/>
      <c r="Z160" s="1641"/>
      <c r="AA160" s="1641"/>
      <c r="AB160" s="1641"/>
      <c r="AC160" s="1641"/>
      <c r="AD160" s="1366"/>
      <c r="AF160" s="1366"/>
      <c r="AG160" s="1636"/>
      <c r="AH160" s="1636"/>
      <c r="AI160" s="1366"/>
      <c r="AJ160" s="1366"/>
      <c r="AK160" s="1366"/>
      <c r="AL160" s="1366"/>
      <c r="AM160" s="1636"/>
      <c r="AN160" s="1366"/>
      <c r="AO160" s="1366"/>
      <c r="AP160" s="544"/>
      <c r="AQ160" s="1366"/>
      <c r="AR160" s="1366"/>
      <c r="AS160" s="1366"/>
      <c r="AT160" s="1366"/>
      <c r="AU160" s="1366"/>
      <c r="AV160" s="1632"/>
      <c r="AW160" s="622"/>
      <c r="AX160" s="622"/>
      <c r="AY160" s="622"/>
      <c r="AZ160" s="622"/>
      <c r="BA160" s="1641">
        <v>11</v>
      </c>
    </row>
    <row s="1641" customFormat="1" customHeight="1" ht="11.549999999999999">
      <c r="A161" s="987"/>
      <c r="B161" s="987"/>
      <c r="C161" s="987"/>
      <c r="D161" s="987"/>
      <c r="E161" s="987"/>
      <c r="F161" s="1636"/>
      <c r="G161" s="1636"/>
      <c r="H161" s="351"/>
      <c r="N161" s="1641"/>
      <c r="O161" s="1641"/>
      <c r="P161" s="1641"/>
      <c r="Q161" s="1641"/>
      <c r="R161" s="1641"/>
      <c r="S161" s="1641"/>
      <c r="T161" s="1641"/>
      <c r="U161" s="1641"/>
      <c r="V161" s="1641"/>
      <c r="W161" s="1641"/>
      <c r="X161" s="1641"/>
      <c r="Y161" s="1641"/>
      <c r="Z161" s="1641"/>
      <c r="AA161" s="1641"/>
      <c r="AB161" s="1641"/>
      <c r="AC161" s="1641"/>
      <c r="AD161" s="1366"/>
      <c r="AF161" s="1366"/>
      <c r="AG161" s="1636"/>
      <c r="AH161" s="1636"/>
      <c r="AI161" s="1366"/>
      <c r="AJ161" s="1366"/>
      <c r="AK161" s="1366"/>
      <c r="AL161" s="1366"/>
      <c r="AM161" s="1636"/>
      <c r="AN161" s="1366"/>
      <c r="AO161" s="1366"/>
      <c r="AP161" s="544"/>
      <c r="AQ161" s="1366"/>
      <c r="AR161" s="1366"/>
      <c r="AS161" s="1366"/>
      <c r="AT161" s="1366"/>
      <c r="AU161" s="1366"/>
      <c r="AV161" s="1632"/>
      <c r="AW161" s="622"/>
      <c r="AX161" s="622"/>
      <c r="AY161" s="622"/>
      <c r="AZ161" s="622"/>
      <c r="BA161" s="1641">
        <v>11</v>
      </c>
    </row>
    <row s="1641" customFormat="1" customHeight="1" ht="11.549999999999999">
      <c r="A162" s="987"/>
      <c r="B162" s="987"/>
      <c r="C162" s="987"/>
      <c r="D162" s="987"/>
      <c r="E162" s="987"/>
      <c r="F162" s="1636"/>
      <c r="G162" s="1636"/>
      <c r="H162" s="351"/>
      <c r="N162" s="1641"/>
      <c r="O162" s="1641"/>
      <c r="P162" s="1641"/>
      <c r="Q162" s="1641"/>
      <c r="R162" s="1641"/>
      <c r="S162" s="1641"/>
      <c r="T162" s="1641"/>
      <c r="U162" s="1641"/>
      <c r="V162" s="1641"/>
      <c r="W162" s="1641"/>
      <c r="X162" s="1641"/>
      <c r="Y162" s="1641"/>
      <c r="Z162" s="1641"/>
      <c r="AA162" s="1641"/>
      <c r="AB162" s="1641"/>
      <c r="AC162" s="1641"/>
      <c r="AD162" s="1366"/>
      <c r="AF162" s="1366"/>
      <c r="AG162" s="1636"/>
      <c r="AH162" s="1636"/>
      <c r="AI162" s="1366"/>
      <c r="AJ162" s="1366"/>
      <c r="AK162" s="1366"/>
      <c r="AL162" s="1366"/>
      <c r="AM162" s="1636"/>
      <c r="AN162" s="1366"/>
      <c r="AO162" s="1366"/>
      <c r="AP162" s="544"/>
      <c r="AQ162" s="1366"/>
      <c r="AR162" s="1366"/>
      <c r="AS162" s="1366"/>
      <c r="AT162" s="1366"/>
      <c r="AU162" s="1366"/>
      <c r="AV162" s="1632"/>
      <c r="AW162" s="622"/>
      <c r="AX162" s="622"/>
      <c r="AY162" s="622"/>
      <c r="AZ162" s="622"/>
      <c r="BA162" s="1641">
        <v>11</v>
      </c>
    </row>
    <row s="1641" customFormat="1" customHeight="1" ht="11.549999999999999">
      <c r="A163" s="987"/>
      <c r="B163" s="987"/>
      <c r="C163" s="987"/>
      <c r="D163" s="987"/>
      <c r="E163" s="987"/>
      <c r="F163" s="1636"/>
      <c r="G163" s="1636"/>
      <c r="H163" s="351"/>
      <c r="N163" s="1641"/>
      <c r="O163" s="1641"/>
      <c r="P163" s="1641"/>
      <c r="Q163" s="1641"/>
      <c r="R163" s="1641"/>
      <c r="S163" s="1641"/>
      <c r="T163" s="1641"/>
      <c r="U163" s="1641"/>
      <c r="V163" s="1641"/>
      <c r="W163" s="1641"/>
      <c r="X163" s="1641"/>
      <c r="Y163" s="1641"/>
      <c r="Z163" s="1641"/>
      <c r="AA163" s="1641"/>
      <c r="AB163" s="1641"/>
      <c r="AC163" s="1641"/>
      <c r="AD163" s="1366"/>
      <c r="AF163" s="1366"/>
      <c r="AG163" s="1636"/>
      <c r="AH163" s="1636"/>
      <c r="AI163" s="1366"/>
      <c r="AJ163" s="1366"/>
      <c r="AK163" s="1366"/>
      <c r="AL163" s="1366"/>
      <c r="AM163" s="1636"/>
      <c r="AN163" s="1366"/>
      <c r="AO163" s="1366"/>
      <c r="AP163" s="544"/>
      <c r="AQ163" s="1366"/>
      <c r="AR163" s="1366"/>
      <c r="AS163" s="1366"/>
      <c r="AT163" s="1366"/>
      <c r="AU163" s="1366"/>
      <c r="AV163" s="1632"/>
      <c r="AW163" s="622"/>
      <c r="AX163" s="622"/>
      <c r="AY163" s="622"/>
      <c r="AZ163" s="622"/>
      <c r="BA163" s="1641">
        <v>11</v>
      </c>
    </row>
    <row s="1641" customFormat="1" customHeight="1" ht="11.549999999999999">
      <c r="A164" s="987"/>
      <c r="B164" s="987"/>
      <c r="C164" s="987"/>
      <c r="D164" s="987"/>
      <c r="E164" s="987"/>
      <c r="F164" s="1636"/>
      <c r="G164" s="1636"/>
      <c r="H164" s="351"/>
      <c r="N164" s="1641"/>
      <c r="O164" s="1641"/>
      <c r="P164" s="1641"/>
      <c r="Q164" s="1641"/>
      <c r="R164" s="1641"/>
      <c r="S164" s="1641"/>
      <c r="T164" s="1641"/>
      <c r="U164" s="1641"/>
      <c r="V164" s="1641"/>
      <c r="W164" s="1641"/>
      <c r="X164" s="1641"/>
      <c r="Y164" s="1641"/>
      <c r="Z164" s="1641"/>
      <c r="AA164" s="1641"/>
      <c r="AB164" s="1641"/>
      <c r="AC164" s="1641"/>
      <c r="AD164" s="1366"/>
      <c r="AF164" s="1366"/>
      <c r="AG164" s="1636"/>
      <c r="AH164" s="1636"/>
      <c r="AI164" s="1366"/>
      <c r="AJ164" s="1366"/>
      <c r="AK164" s="1366"/>
      <c r="AL164" s="1366"/>
      <c r="AM164" s="1636"/>
      <c r="AN164" s="1366"/>
      <c r="AO164" s="1366"/>
      <c r="AP164" s="544"/>
      <c r="AQ164" s="1366"/>
      <c r="AR164" s="1366"/>
      <c r="AS164" s="1366"/>
      <c r="AT164" s="1366"/>
      <c r="AU164" s="1366"/>
      <c r="AV164" s="1632"/>
      <c r="AW164" s="622"/>
      <c r="AX164" s="622"/>
      <c r="AY164" s="622"/>
      <c r="AZ164" s="622"/>
      <c r="BA164" s="1641">
        <v>11</v>
      </c>
    </row>
    <row s="1641" customFormat="1" customHeight="1" ht="11.549999999999999">
      <c r="A165" s="987"/>
      <c r="B165" s="987"/>
      <c r="C165" s="987"/>
      <c r="D165" s="987"/>
      <c r="E165" s="987"/>
      <c r="F165" s="1636"/>
      <c r="G165" s="1636"/>
      <c r="H165" s="351"/>
      <c r="N165" s="1641"/>
      <c r="O165" s="1641"/>
      <c r="P165" s="1641"/>
      <c r="Q165" s="1641"/>
      <c r="R165" s="1641"/>
      <c r="S165" s="1641"/>
      <c r="T165" s="1641"/>
      <c r="U165" s="1641"/>
      <c r="V165" s="1641"/>
      <c r="W165" s="1641"/>
      <c r="X165" s="1641"/>
      <c r="Y165" s="1641"/>
      <c r="Z165" s="1641"/>
      <c r="AA165" s="1641"/>
      <c r="AB165" s="1641"/>
      <c r="AC165" s="1641"/>
      <c r="AD165" s="1366"/>
      <c r="AF165" s="1366"/>
      <c r="AG165" s="1636"/>
      <c r="AH165" s="1636"/>
      <c r="AI165" s="1366"/>
      <c r="AJ165" s="1366"/>
      <c r="AK165" s="1366"/>
      <c r="AL165" s="1366"/>
      <c r="AM165" s="1636"/>
      <c r="AN165" s="1366"/>
      <c r="AO165" s="1366"/>
      <c r="AP165" s="544"/>
      <c r="AQ165" s="1366"/>
      <c r="AR165" s="1366"/>
      <c r="AS165" s="1366"/>
      <c r="AT165" s="1366"/>
      <c r="AU165" s="1366"/>
      <c r="AV165" s="1632"/>
      <c r="AW165" s="622"/>
      <c r="AX165" s="622"/>
      <c r="AY165" s="622"/>
      <c r="AZ165" s="622"/>
      <c r="BA165" s="1641">
        <v>11</v>
      </c>
    </row>
    <row s="1641" customFormat="1" customHeight="1" ht="11.549999999999999">
      <c r="A166" s="987"/>
      <c r="B166" s="987"/>
      <c r="C166" s="987"/>
      <c r="D166" s="987"/>
      <c r="E166" s="987"/>
      <c r="F166" s="1636"/>
      <c r="G166" s="1636"/>
      <c r="H166" s="351"/>
      <c r="N166" s="1641"/>
      <c r="O166" s="1641"/>
      <c r="P166" s="1641"/>
      <c r="Q166" s="1641"/>
      <c r="R166" s="1641"/>
      <c r="S166" s="1641"/>
      <c r="T166" s="1641"/>
      <c r="U166" s="1641"/>
      <c r="V166" s="1641"/>
      <c r="W166" s="1641"/>
      <c r="X166" s="1641"/>
      <c r="Y166" s="1641"/>
      <c r="Z166" s="1641"/>
      <c r="AA166" s="1641"/>
      <c r="AB166" s="1641"/>
      <c r="AC166" s="1641"/>
      <c r="AD166" s="1366"/>
      <c r="AF166" s="1366"/>
      <c r="AG166" s="1636"/>
      <c r="AH166" s="1636"/>
      <c r="AI166" s="1366"/>
      <c r="AJ166" s="1366"/>
      <c r="AK166" s="1366"/>
      <c r="AL166" s="1366"/>
      <c r="AM166" s="1636"/>
      <c r="AN166" s="1366"/>
      <c r="AO166" s="1366"/>
      <c r="AP166" s="544"/>
      <c r="AQ166" s="1366"/>
      <c r="AR166" s="1366"/>
      <c r="AS166" s="1366"/>
      <c r="AT166" s="1366"/>
      <c r="AU166" s="1366"/>
      <c r="AV166" s="1632"/>
      <c r="AW166" s="622"/>
      <c r="AX166" s="622"/>
      <c r="AY166" s="622"/>
      <c r="AZ166" s="622"/>
      <c r="BA166" s="1641">
        <v>11</v>
      </c>
    </row>
    <row s="1641" customFormat="1" customHeight="1" ht="11.549999999999999">
      <c r="A167" s="987"/>
      <c r="B167" s="987"/>
      <c r="C167" s="987"/>
      <c r="D167" s="987"/>
      <c r="E167" s="987"/>
      <c r="F167" s="1636"/>
      <c r="G167" s="1636"/>
      <c r="H167" s="351"/>
      <c r="N167" s="1641"/>
      <c r="O167" s="1641"/>
      <c r="P167" s="1641"/>
      <c r="Q167" s="1641"/>
      <c r="R167" s="1641"/>
      <c r="S167" s="1641"/>
      <c r="T167" s="1641"/>
      <c r="U167" s="1641"/>
      <c r="V167" s="1641"/>
      <c r="W167" s="1641"/>
      <c r="X167" s="1641"/>
      <c r="Y167" s="1641"/>
      <c r="Z167" s="1641"/>
      <c r="AA167" s="1641"/>
      <c r="AB167" s="1641"/>
      <c r="AC167" s="1641"/>
      <c r="AD167" s="1366"/>
      <c r="AF167" s="1366"/>
      <c r="AG167" s="1636"/>
      <c r="AH167" s="1636"/>
      <c r="AI167" s="1366"/>
      <c r="AJ167" s="1366"/>
      <c r="AK167" s="1366"/>
      <c r="AL167" s="1366"/>
      <c r="AM167" s="1636"/>
      <c r="AN167" s="1366"/>
      <c r="AO167" s="1366"/>
      <c r="AP167" s="544"/>
      <c r="AQ167" s="1366"/>
      <c r="AR167" s="1366"/>
      <c r="AS167" s="1366"/>
      <c r="AT167" s="1366"/>
      <c r="AU167" s="1366"/>
      <c r="AV167" s="1632"/>
      <c r="AW167" s="622"/>
      <c r="AX167" s="622"/>
      <c r="AY167" s="622"/>
      <c r="AZ167" s="622"/>
      <c r="BA167" s="1641">
        <v>11</v>
      </c>
    </row>
    <row s="1641" customFormat="1" customHeight="1" ht="11.549999999999999">
      <c r="A168" s="987"/>
      <c r="B168" s="987"/>
      <c r="C168" s="987"/>
      <c r="D168" s="987"/>
      <c r="E168" s="987"/>
      <c r="F168" s="1636"/>
      <c r="G168" s="1636"/>
      <c r="H168" s="351"/>
      <c r="N168" s="1641"/>
      <c r="O168" s="1641"/>
      <c r="P168" s="1641"/>
      <c r="Q168" s="1641"/>
      <c r="R168" s="1641"/>
      <c r="S168" s="1641"/>
      <c r="T168" s="1641"/>
      <c r="U168" s="1641"/>
      <c r="V168" s="1641"/>
      <c r="W168" s="1641"/>
      <c r="X168" s="1641"/>
      <c r="Y168" s="1641"/>
      <c r="Z168" s="1641"/>
      <c r="AA168" s="1641"/>
      <c r="AB168" s="1641"/>
      <c r="AC168" s="1641"/>
      <c r="AD168" s="1366"/>
      <c r="AF168" s="1366"/>
      <c r="AG168" s="1636"/>
      <c r="AH168" s="1636"/>
      <c r="AI168" s="1366"/>
      <c r="AJ168" s="1366"/>
      <c r="AK168" s="1366"/>
      <c r="AL168" s="1366"/>
      <c r="AM168" s="1636"/>
      <c r="AN168" s="1366"/>
      <c r="AO168" s="1366"/>
      <c r="AP168" s="544"/>
      <c r="AQ168" s="1366"/>
      <c r="AR168" s="1366"/>
      <c r="AS168" s="1366"/>
      <c r="AT168" s="1366"/>
      <c r="AU168" s="1366"/>
      <c r="AV168" s="1632"/>
      <c r="AW168" s="622"/>
      <c r="AX168" s="622"/>
      <c r="AY168" s="622"/>
      <c r="AZ168" s="622"/>
      <c r="BA168" s="1641">
        <v>11</v>
      </c>
    </row>
    <row s="1641" customFormat="1" customHeight="1" ht="11.549999999999999">
      <c r="A169" s="987"/>
      <c r="B169" s="987"/>
      <c r="C169" s="987"/>
      <c r="D169" s="987"/>
      <c r="E169" s="987"/>
      <c r="F169" s="1636"/>
      <c r="G169" s="1636"/>
      <c r="H169" s="351"/>
      <c r="N169" s="1641"/>
      <c r="O169" s="1641"/>
      <c r="P169" s="1641"/>
      <c r="Q169" s="1641"/>
      <c r="R169" s="1641"/>
      <c r="S169" s="1641"/>
      <c r="T169" s="1641"/>
      <c r="U169" s="1641"/>
      <c r="V169" s="1641"/>
      <c r="W169" s="1641"/>
      <c r="X169" s="1641"/>
      <c r="Y169" s="1641"/>
      <c r="Z169" s="1641"/>
      <c r="AA169" s="1641"/>
      <c r="AB169" s="1641"/>
      <c r="AC169" s="1641"/>
      <c r="AD169" s="1366"/>
      <c r="AF169" s="1366"/>
      <c r="AG169" s="1636"/>
      <c r="AH169" s="1636"/>
      <c r="AI169" s="1366"/>
      <c r="AJ169" s="1366"/>
      <c r="AK169" s="1366"/>
      <c r="AL169" s="1366"/>
      <c r="AM169" s="1636"/>
      <c r="AN169" s="1366"/>
      <c r="AO169" s="1366"/>
      <c r="AP169" s="544"/>
      <c r="AQ169" s="1366"/>
      <c r="AR169" s="1366"/>
      <c r="AS169" s="1366"/>
      <c r="AT169" s="1366"/>
      <c r="AU169" s="1366"/>
      <c r="AV169" s="1632"/>
      <c r="AW169" s="622"/>
      <c r="AX169" s="622"/>
      <c r="AY169" s="622"/>
      <c r="AZ169" s="622"/>
      <c r="BA169" s="1641">
        <v>11</v>
      </c>
    </row>
    <row s="1641" customFormat="1" customHeight="1" ht="11.549999999999999">
      <c r="A170" s="987"/>
      <c r="B170" s="987"/>
      <c r="C170" s="987"/>
      <c r="D170" s="987"/>
      <c r="E170" s="987"/>
      <c r="F170" s="1636"/>
      <c r="G170" s="1636"/>
      <c r="H170" s="351"/>
      <c r="N170" s="1641"/>
      <c r="O170" s="1641"/>
      <c r="P170" s="1641"/>
      <c r="Q170" s="1641"/>
      <c r="R170" s="1641"/>
      <c r="S170" s="1641"/>
      <c r="T170" s="1641"/>
      <c r="U170" s="1641"/>
      <c r="V170" s="1641"/>
      <c r="W170" s="1641"/>
      <c r="X170" s="1641"/>
      <c r="Y170" s="1641"/>
      <c r="Z170" s="1641"/>
      <c r="AA170" s="1641"/>
      <c r="AB170" s="1641"/>
      <c r="AC170" s="1641"/>
      <c r="AD170" s="1366"/>
      <c r="AF170" s="1366"/>
      <c r="AG170" s="1636"/>
      <c r="AH170" s="1636"/>
      <c r="AI170" s="1366"/>
      <c r="AJ170" s="1366"/>
      <c r="AK170" s="1366"/>
      <c r="AL170" s="1366"/>
      <c r="AM170" s="1636"/>
      <c r="AN170" s="1366"/>
      <c r="AO170" s="1366"/>
      <c r="AP170" s="544"/>
      <c r="AQ170" s="1366"/>
      <c r="AR170" s="1366"/>
      <c r="AS170" s="1366"/>
      <c r="AT170" s="1366"/>
      <c r="AU170" s="1366"/>
      <c r="AV170" s="1632"/>
      <c r="AW170" s="622"/>
      <c r="AX170" s="622"/>
      <c r="AY170" s="622"/>
      <c r="AZ170" s="622"/>
      <c r="BA170" s="1641">
        <v>11</v>
      </c>
    </row>
    <row s="1641" customFormat="1" customHeight="1" ht="11.549999999999999">
      <c r="A171" s="987"/>
      <c r="B171" s="987"/>
      <c r="C171" s="987"/>
      <c r="D171" s="987"/>
      <c r="E171" s="987"/>
      <c r="F171" s="1636"/>
      <c r="G171" s="1636"/>
      <c r="H171" s="351"/>
      <c r="N171" s="1641"/>
      <c r="O171" s="1641"/>
      <c r="P171" s="1641"/>
      <c r="Q171" s="1641"/>
      <c r="R171" s="1641"/>
      <c r="S171" s="1641"/>
      <c r="T171" s="1641"/>
      <c r="U171" s="1641"/>
      <c r="V171" s="1641"/>
      <c r="W171" s="1641"/>
      <c r="X171" s="1641"/>
      <c r="Y171" s="1641"/>
      <c r="Z171" s="1641"/>
      <c r="AA171" s="1641"/>
      <c r="AB171" s="1641"/>
      <c r="AC171" s="1641"/>
      <c r="AD171" s="1366"/>
      <c r="AF171" s="1366"/>
      <c r="AG171" s="1636"/>
      <c r="AH171" s="1636"/>
      <c r="AI171" s="1366"/>
      <c r="AJ171" s="1366"/>
      <c r="AK171" s="1366"/>
      <c r="AL171" s="1366"/>
      <c r="AM171" s="1636"/>
      <c r="AN171" s="1366"/>
      <c r="AO171" s="1366"/>
      <c r="AP171" s="544"/>
      <c r="AQ171" s="1366"/>
      <c r="AR171" s="1366"/>
      <c r="AS171" s="1366"/>
      <c r="AT171" s="1366"/>
      <c r="AU171" s="1366"/>
      <c r="AV171" s="1632"/>
      <c r="AW171" s="622"/>
      <c r="AX171" s="622"/>
      <c r="AY171" s="622"/>
      <c r="AZ171" s="622"/>
      <c r="BA171" s="1641">
        <v>11</v>
      </c>
    </row>
    <row s="1641" customFormat="1" customHeight="1" ht="11.549999999999999">
      <c r="A172" s="987"/>
      <c r="B172" s="987"/>
      <c r="C172" s="987"/>
      <c r="D172" s="987"/>
      <c r="E172" s="987"/>
      <c r="F172" s="1636"/>
      <c r="G172" s="1636"/>
      <c r="H172" s="351"/>
      <c r="N172" s="1641"/>
      <c r="O172" s="1641"/>
      <c r="P172" s="1641"/>
      <c r="Q172" s="1641"/>
      <c r="R172" s="1641"/>
      <c r="S172" s="1641"/>
      <c r="T172" s="1641"/>
      <c r="U172" s="1641"/>
      <c r="V172" s="1641"/>
      <c r="W172" s="1641"/>
      <c r="X172" s="1641"/>
      <c r="Y172" s="1641"/>
      <c r="Z172" s="1641"/>
      <c r="AA172" s="1641"/>
      <c r="AB172" s="1641"/>
      <c r="AC172" s="1641"/>
      <c r="AD172" s="1366"/>
      <c r="AF172" s="1366"/>
      <c r="AG172" s="1636"/>
      <c r="AH172" s="1636"/>
      <c r="AI172" s="1366"/>
      <c r="AJ172" s="1366"/>
      <c r="AK172" s="1366"/>
      <c r="AL172" s="1366"/>
      <c r="AM172" s="1636"/>
      <c r="AN172" s="1366"/>
      <c r="AO172" s="1366"/>
      <c r="AP172" s="544"/>
      <c r="AQ172" s="1366"/>
      <c r="AR172" s="1366"/>
      <c r="AS172" s="1366"/>
      <c r="AT172" s="1366"/>
      <c r="AU172" s="1366"/>
      <c r="AV172" s="1632"/>
      <c r="AW172" s="622"/>
      <c r="AX172" s="622"/>
      <c r="AY172" s="622"/>
      <c r="AZ172" s="622"/>
      <c r="BA172" s="1641">
        <v>11</v>
      </c>
    </row>
    <row s="1641" customFormat="1" customHeight="1" ht="11.549999999999999">
      <c r="A173" s="987"/>
      <c r="B173" s="987"/>
      <c r="C173" s="987"/>
      <c r="D173" s="987"/>
      <c r="E173" s="987"/>
      <c r="F173" s="1636"/>
      <c r="G173" s="1636"/>
      <c r="H173" s="351"/>
      <c r="N173" s="1641"/>
      <c r="O173" s="1641"/>
      <c r="P173" s="1641"/>
      <c r="Q173" s="1641"/>
      <c r="R173" s="1641"/>
      <c r="S173" s="1641"/>
      <c r="T173" s="1641"/>
      <c r="U173" s="1641"/>
      <c r="V173" s="1641"/>
      <c r="W173" s="1641"/>
      <c r="X173" s="1641"/>
      <c r="Y173" s="1641"/>
      <c r="Z173" s="1641"/>
      <c r="AA173" s="1641"/>
      <c r="AB173" s="1641"/>
      <c r="AC173" s="1641"/>
      <c r="AD173" s="1366"/>
      <c r="AF173" s="1366"/>
      <c r="AG173" s="1636"/>
      <c r="AH173" s="1636"/>
      <c r="AI173" s="1366"/>
      <c r="AJ173" s="1366"/>
      <c r="AK173" s="1366"/>
      <c r="AL173" s="1366"/>
      <c r="AM173" s="1636"/>
      <c r="AN173" s="1366"/>
      <c r="AO173" s="1366"/>
      <c r="AP173" s="544"/>
      <c r="AQ173" s="1366"/>
      <c r="AR173" s="1366"/>
      <c r="AS173" s="1366"/>
      <c r="AT173" s="1366"/>
      <c r="AU173" s="1366"/>
      <c r="AV173" s="1632"/>
      <c r="AW173" s="622"/>
      <c r="AX173" s="622"/>
      <c r="AY173" s="622"/>
      <c r="AZ173" s="622"/>
      <c r="BA173" s="1641">
        <v>11</v>
      </c>
    </row>
    <row s="1641" customFormat="1" customHeight="1" ht="11.549999999999999">
      <c r="A174" s="987"/>
      <c r="B174" s="987"/>
      <c r="C174" s="987"/>
      <c r="D174" s="987"/>
      <c r="E174" s="987"/>
      <c r="F174" s="1636"/>
      <c r="G174" s="1636"/>
      <c r="H174" s="351"/>
      <c r="N174" s="1641"/>
      <c r="O174" s="1641"/>
      <c r="P174" s="1641"/>
      <c r="Q174" s="1641"/>
      <c r="R174" s="1641"/>
      <c r="S174" s="1641"/>
      <c r="T174" s="1641"/>
      <c r="U174" s="1641"/>
      <c r="V174" s="1641"/>
      <c r="W174" s="1641"/>
      <c r="X174" s="1641"/>
      <c r="Y174" s="1641"/>
      <c r="Z174" s="1641"/>
      <c r="AA174" s="1641"/>
      <c r="AB174" s="1641"/>
      <c r="AC174" s="1641"/>
      <c r="AD174" s="1366"/>
      <c r="AF174" s="1366"/>
      <c r="AG174" s="1636"/>
      <c r="AH174" s="1636"/>
      <c r="AI174" s="1366"/>
      <c r="AJ174" s="1366"/>
      <c r="AK174" s="1366"/>
      <c r="AL174" s="1366"/>
      <c r="AM174" s="1636"/>
      <c r="AN174" s="1366"/>
      <c r="AO174" s="1366"/>
      <c r="AP174" s="544"/>
      <c r="AQ174" s="1366"/>
      <c r="AR174" s="1366"/>
      <c r="AS174" s="1366"/>
      <c r="AT174" s="1366"/>
      <c r="AU174" s="1366"/>
      <c r="AV174" s="1632"/>
      <c r="AW174" s="622"/>
      <c r="AX174" s="622"/>
      <c r="AY174" s="622"/>
      <c r="AZ174" s="622"/>
      <c r="BA174" s="1641">
        <v>11</v>
      </c>
    </row>
    <row s="1641" customFormat="1" customHeight="1" ht="11.549999999999999">
      <c r="A175" s="987"/>
      <c r="B175" s="987"/>
      <c r="C175" s="987"/>
      <c r="D175" s="987"/>
      <c r="E175" s="987"/>
      <c r="F175" s="1636"/>
      <c r="G175" s="1636"/>
      <c r="H175" s="351"/>
      <c r="N175" s="1641"/>
      <c r="O175" s="1641"/>
      <c r="P175" s="1641"/>
      <c r="Q175" s="1641"/>
      <c r="R175" s="1641"/>
      <c r="S175" s="1641"/>
      <c r="T175" s="1641"/>
      <c r="U175" s="1641"/>
      <c r="V175" s="1641"/>
      <c r="W175" s="1641"/>
      <c r="X175" s="1641"/>
      <c r="Y175" s="1641"/>
      <c r="Z175" s="1641"/>
      <c r="AA175" s="1641"/>
      <c r="AB175" s="1641"/>
      <c r="AC175" s="1641"/>
      <c r="AD175" s="1366"/>
      <c r="AF175" s="1366"/>
      <c r="AG175" s="1636"/>
      <c r="AH175" s="1636"/>
      <c r="AI175" s="1366"/>
      <c r="AJ175" s="1366"/>
      <c r="AK175" s="1366"/>
      <c r="AL175" s="1366"/>
      <c r="AM175" s="1636"/>
      <c r="AN175" s="1366"/>
      <c r="AO175" s="1366"/>
      <c r="AP175" s="544"/>
      <c r="AQ175" s="1366"/>
      <c r="AR175" s="1366"/>
      <c r="AS175" s="1366"/>
      <c r="AT175" s="1366"/>
      <c r="AU175" s="1366"/>
      <c r="AV175" s="1632"/>
      <c r="AW175" s="622"/>
      <c r="AX175" s="622"/>
      <c r="AY175" s="622"/>
      <c r="AZ175" s="622"/>
      <c r="BA175" s="1641">
        <v>11</v>
      </c>
    </row>
    <row s="1641" customFormat="1" customHeight="1" ht="11.549999999999999">
      <c r="A176" s="987"/>
      <c r="B176" s="987"/>
      <c r="C176" s="987"/>
      <c r="D176" s="987"/>
      <c r="E176" s="987"/>
      <c r="F176" s="1636"/>
      <c r="G176" s="1636"/>
      <c r="H176" s="351"/>
      <c r="N176" s="1641"/>
      <c r="O176" s="1641"/>
      <c r="P176" s="1641"/>
      <c r="Q176" s="1641"/>
      <c r="R176" s="1641"/>
      <c r="S176" s="1641"/>
      <c r="T176" s="1641"/>
      <c r="U176" s="1641"/>
      <c r="V176" s="1641"/>
      <c r="W176" s="1641"/>
      <c r="X176" s="1641"/>
      <c r="Y176" s="1641"/>
      <c r="Z176" s="1641"/>
      <c r="AA176" s="1641"/>
      <c r="AB176" s="1641"/>
      <c r="AC176" s="1641"/>
      <c r="AD176" s="1366"/>
      <c r="AF176" s="1366"/>
      <c r="AG176" s="1636"/>
      <c r="AH176" s="1636"/>
      <c r="AI176" s="1366"/>
      <c r="AJ176" s="1366"/>
      <c r="AK176" s="1366"/>
      <c r="AL176" s="1366"/>
      <c r="AM176" s="1636"/>
      <c r="AN176" s="1366"/>
      <c r="AO176" s="1366"/>
      <c r="AP176" s="544"/>
      <c r="AQ176" s="1366"/>
      <c r="AR176" s="1366"/>
      <c r="AS176" s="1366"/>
      <c r="AT176" s="1366"/>
      <c r="AU176" s="1366"/>
      <c r="AV176" s="1632"/>
      <c r="AW176" s="622"/>
      <c r="AX176" s="622"/>
      <c r="AY176" s="622"/>
      <c r="AZ176" s="622"/>
      <c r="BA176" s="1641">
        <v>11</v>
      </c>
    </row>
    <row s="1641" customFormat="1" customHeight="1" ht="11.549999999999999">
      <c r="A177" s="987"/>
      <c r="B177" s="987"/>
      <c r="C177" s="987"/>
      <c r="D177" s="987"/>
      <c r="E177" s="987"/>
      <c r="F177" s="1636"/>
      <c r="G177" s="1636"/>
      <c r="H177" s="351"/>
      <c r="N177" s="1641"/>
      <c r="O177" s="1641"/>
      <c r="P177" s="1641"/>
      <c r="Q177" s="1641"/>
      <c r="R177" s="1641"/>
      <c r="S177" s="1641"/>
      <c r="T177" s="1641"/>
      <c r="U177" s="1641"/>
      <c r="V177" s="1641"/>
      <c r="W177" s="1641"/>
      <c r="X177" s="1641"/>
      <c r="Y177" s="1641"/>
      <c r="Z177" s="1641"/>
      <c r="AA177" s="1641"/>
      <c r="AB177" s="1641"/>
      <c r="AC177" s="1641"/>
      <c r="AD177" s="1366"/>
      <c r="AF177" s="1366"/>
      <c r="AG177" s="1636"/>
      <c r="AH177" s="1636"/>
      <c r="AI177" s="1366"/>
      <c r="AJ177" s="1366"/>
      <c r="AK177" s="1366"/>
      <c r="AL177" s="1366"/>
      <c r="AM177" s="1636"/>
      <c r="AN177" s="1366"/>
      <c r="AO177" s="1366"/>
      <c r="AP177" s="544"/>
      <c r="AQ177" s="1366"/>
      <c r="AR177" s="1366"/>
      <c r="AS177" s="1366"/>
      <c r="AT177" s="1366"/>
      <c r="AU177" s="1366"/>
      <c r="AV177" s="1632"/>
      <c r="AW177" s="622"/>
      <c r="AX177" s="622"/>
      <c r="AY177" s="622"/>
      <c r="AZ177" s="622"/>
      <c r="BA177" s="1641">
        <v>11</v>
      </c>
    </row>
    <row s="1641" customFormat="1" customHeight="1" ht="11.549999999999999">
      <c r="A178" s="987"/>
      <c r="B178" s="987"/>
      <c r="C178" s="987"/>
      <c r="D178" s="987"/>
      <c r="E178" s="987"/>
      <c r="F178" s="1636"/>
      <c r="G178" s="1636"/>
      <c r="H178" s="351"/>
      <c r="N178" s="1641"/>
      <c r="O178" s="1641"/>
      <c r="P178" s="1641"/>
      <c r="Q178" s="1641"/>
      <c r="R178" s="1641"/>
      <c r="S178" s="1641"/>
      <c r="T178" s="1641"/>
      <c r="U178" s="1641"/>
      <c r="V178" s="1641"/>
      <c r="W178" s="1641"/>
      <c r="X178" s="1641"/>
      <c r="Y178" s="1641"/>
      <c r="Z178" s="1641"/>
      <c r="AA178" s="1641"/>
      <c r="AB178" s="1641"/>
      <c r="AC178" s="1641"/>
      <c r="AD178" s="1366"/>
      <c r="AF178" s="1366"/>
      <c r="AG178" s="1636"/>
      <c r="AH178" s="1636"/>
      <c r="AI178" s="1366"/>
      <c r="AJ178" s="1366"/>
      <c r="AK178" s="1366"/>
      <c r="AL178" s="1366"/>
      <c r="AM178" s="1636"/>
      <c r="AN178" s="1366"/>
      <c r="AO178" s="1366"/>
      <c r="AP178" s="544"/>
      <c r="AQ178" s="1366"/>
      <c r="AR178" s="1366"/>
      <c r="AS178" s="1366"/>
      <c r="AT178" s="1366"/>
      <c r="AU178" s="1366"/>
      <c r="AV178" s="1632"/>
      <c r="AW178" s="622"/>
      <c r="AX178" s="622"/>
      <c r="AY178" s="622"/>
      <c r="AZ178" s="622"/>
      <c r="BA178" s="1641">
        <v>11</v>
      </c>
    </row>
    <row s="1641" customFormat="1" customHeight="1" ht="11.549999999999999">
      <c r="A179" s="987"/>
      <c r="B179" s="987"/>
      <c r="C179" s="987"/>
      <c r="D179" s="987"/>
      <c r="E179" s="987"/>
      <c r="F179" s="1636"/>
      <c r="G179" s="1636"/>
      <c r="H179" s="351"/>
      <c r="N179" s="1641"/>
      <c r="O179" s="1641"/>
      <c r="P179" s="1641"/>
      <c r="Q179" s="1641"/>
      <c r="R179" s="1641"/>
      <c r="S179" s="1641"/>
      <c r="T179" s="1641"/>
      <c r="U179" s="1641"/>
      <c r="V179" s="1641"/>
      <c r="W179" s="1641"/>
      <c r="X179" s="1641"/>
      <c r="Y179" s="1641"/>
      <c r="Z179" s="1641"/>
      <c r="AA179" s="1641"/>
      <c r="AB179" s="1641"/>
      <c r="AC179" s="1641"/>
      <c r="AD179" s="1366"/>
      <c r="AF179" s="1366"/>
      <c r="AG179" s="1636"/>
      <c r="AH179" s="1636"/>
      <c r="AI179" s="1366"/>
      <c r="AJ179" s="1366"/>
      <c r="AK179" s="1366"/>
      <c r="AL179" s="1366"/>
      <c r="AM179" s="1636"/>
      <c r="AN179" s="1366"/>
      <c r="AO179" s="1366"/>
      <c r="AP179" s="544"/>
      <c r="AQ179" s="1366"/>
      <c r="AR179" s="1366"/>
      <c r="AS179" s="1366"/>
      <c r="AT179" s="1366"/>
      <c r="AU179" s="1366"/>
      <c r="AV179" s="1632"/>
      <c r="AW179" s="622"/>
      <c r="AX179" s="622"/>
      <c r="AY179" s="622"/>
      <c r="AZ179" s="622"/>
      <c r="BA179" s="1641">
        <v>11</v>
      </c>
    </row>
    <row s="1641" customFormat="1" customHeight="1" ht="11.549999999999999">
      <c r="A180" s="987"/>
      <c r="B180" s="987"/>
      <c r="C180" s="987"/>
      <c r="D180" s="987"/>
      <c r="E180" s="987"/>
      <c r="F180" s="1636"/>
      <c r="G180" s="1636"/>
      <c r="H180" s="351"/>
      <c r="N180" s="1641"/>
      <c r="O180" s="1641"/>
      <c r="P180" s="1641"/>
      <c r="Q180" s="1641"/>
      <c r="R180" s="1641"/>
      <c r="S180" s="1641"/>
      <c r="T180" s="1641"/>
      <c r="U180" s="1641"/>
      <c r="V180" s="1641"/>
      <c r="W180" s="1641"/>
      <c r="X180" s="1641"/>
      <c r="Y180" s="1641"/>
      <c r="Z180" s="1641"/>
      <c r="AA180" s="1641"/>
      <c r="AB180" s="1641"/>
      <c r="AC180" s="1641"/>
      <c r="AD180" s="1366"/>
      <c r="AF180" s="1366"/>
      <c r="AG180" s="1636"/>
      <c r="AH180" s="1636"/>
      <c r="AI180" s="1366"/>
      <c r="AJ180" s="1366"/>
      <c r="AK180" s="1366"/>
      <c r="AL180" s="1366"/>
      <c r="AM180" s="1636"/>
      <c r="AN180" s="1366"/>
      <c r="AO180" s="1366"/>
      <c r="AP180" s="544"/>
      <c r="AQ180" s="1366"/>
      <c r="AR180" s="1366"/>
      <c r="AS180" s="1366"/>
      <c r="AT180" s="1366"/>
      <c r="AU180" s="1366"/>
      <c r="AV180" s="1632"/>
      <c r="AW180" s="622"/>
      <c r="AX180" s="622"/>
      <c r="AY180" s="622"/>
      <c r="AZ180" s="622"/>
      <c r="BA180" s="1641">
        <v>11</v>
      </c>
    </row>
    <row s="1641" customFormat="1" customHeight="1" ht="11.549999999999999">
      <c r="A181" s="987"/>
      <c r="B181" s="987"/>
      <c r="C181" s="987"/>
      <c r="D181" s="987"/>
      <c r="E181" s="987"/>
      <c r="F181" s="1636"/>
      <c r="G181" s="1636"/>
      <c r="H181" s="351"/>
      <c r="N181" s="1641"/>
      <c r="O181" s="1641"/>
      <c r="P181" s="1641"/>
      <c r="Q181" s="1641"/>
      <c r="R181" s="1641"/>
      <c r="S181" s="1641"/>
      <c r="T181" s="1641"/>
      <c r="U181" s="1641"/>
      <c r="V181" s="1641"/>
      <c r="W181" s="1641"/>
      <c r="X181" s="1641"/>
      <c r="Y181" s="1641"/>
      <c r="Z181" s="1641"/>
      <c r="AA181" s="1641"/>
      <c r="AB181" s="1641"/>
      <c r="AC181" s="1641"/>
      <c r="AD181" s="1366"/>
      <c r="AF181" s="1366"/>
      <c r="AG181" s="1636"/>
      <c r="AH181" s="1636"/>
      <c r="AI181" s="1366"/>
      <c r="AJ181" s="1366"/>
      <c r="AK181" s="1366"/>
      <c r="AL181" s="1366"/>
      <c r="AM181" s="1636"/>
      <c r="AN181" s="1366"/>
      <c r="AO181" s="1366"/>
      <c r="AP181" s="544"/>
      <c r="AQ181" s="1366"/>
      <c r="AR181" s="1366"/>
      <c r="AS181" s="1366"/>
      <c r="AT181" s="1366"/>
      <c r="AU181" s="1366"/>
      <c r="AV181" s="1632"/>
      <c r="AW181" s="622"/>
      <c r="AX181" s="622"/>
      <c r="AY181" s="622"/>
      <c r="AZ181" s="622"/>
      <c r="BA181" s="1641">
        <v>11</v>
      </c>
    </row>
    <row s="1641" customFormat="1" customHeight="1" ht="11.549999999999999">
      <c r="A182" s="987"/>
      <c r="B182" s="987"/>
      <c r="C182" s="987"/>
      <c r="D182" s="987"/>
      <c r="E182" s="987"/>
      <c r="F182" s="1636"/>
      <c r="G182" s="1636"/>
      <c r="H182" s="351"/>
      <c r="N182" s="1641"/>
      <c r="O182" s="1641"/>
      <c r="P182" s="1641"/>
      <c r="Q182" s="1641"/>
      <c r="R182" s="1641"/>
      <c r="S182" s="1641"/>
      <c r="T182" s="1641"/>
      <c r="U182" s="1641"/>
      <c r="V182" s="1641"/>
      <c r="W182" s="1641"/>
      <c r="X182" s="1641"/>
      <c r="Y182" s="1641"/>
      <c r="Z182" s="1641"/>
      <c r="AA182" s="1641"/>
      <c r="AB182" s="1641"/>
      <c r="AC182" s="1641"/>
      <c r="AD182" s="1366"/>
      <c r="AF182" s="1366"/>
      <c r="AG182" s="1636"/>
      <c r="AH182" s="1636"/>
      <c r="AI182" s="1366"/>
      <c r="AJ182" s="1366"/>
      <c r="AK182" s="1366"/>
      <c r="AL182" s="1366"/>
      <c r="AM182" s="1636"/>
      <c r="AN182" s="1366"/>
      <c r="AO182" s="1366"/>
      <c r="AP182" s="544"/>
      <c r="AQ182" s="1366"/>
      <c r="AR182" s="1366"/>
      <c r="AS182" s="1366"/>
      <c r="AT182" s="1366"/>
      <c r="AU182" s="1366"/>
      <c r="AV182" s="1632"/>
      <c r="AW182" s="622"/>
      <c r="AX182" s="622"/>
      <c r="AY182" s="622"/>
      <c r="AZ182" s="622"/>
      <c r="BA182" s="1641">
        <v>11</v>
      </c>
    </row>
    <row s="1641" customFormat="1" customHeight="1" ht="11.549999999999999">
      <c r="A183" s="987"/>
      <c r="B183" s="987"/>
      <c r="C183" s="987"/>
      <c r="D183" s="987"/>
      <c r="E183" s="987"/>
      <c r="F183" s="1636"/>
      <c r="G183" s="1636"/>
      <c r="H183" s="351"/>
      <c r="N183" s="1641"/>
      <c r="O183" s="1641"/>
      <c r="P183" s="1641"/>
      <c r="Q183" s="1641"/>
      <c r="R183" s="1641"/>
      <c r="S183" s="1641"/>
      <c r="T183" s="1641"/>
      <c r="U183" s="1641"/>
      <c r="V183" s="1641"/>
      <c r="W183" s="1641"/>
      <c r="X183" s="1641"/>
      <c r="Y183" s="1641"/>
      <c r="Z183" s="1641"/>
      <c r="AA183" s="1641"/>
      <c r="AB183" s="1641"/>
      <c r="AC183" s="1641"/>
      <c r="AD183" s="1366"/>
      <c r="AF183" s="1366"/>
      <c r="AG183" s="1636"/>
      <c r="AH183" s="1636"/>
      <c r="AI183" s="1366"/>
      <c r="AJ183" s="1366"/>
      <c r="AK183" s="1366"/>
      <c r="AL183" s="1366"/>
      <c r="AM183" s="1636"/>
      <c r="AN183" s="1366"/>
      <c r="AO183" s="1366"/>
      <c r="AP183" s="544"/>
      <c r="AQ183" s="1366"/>
      <c r="AR183" s="1366"/>
      <c r="AS183" s="1366"/>
      <c r="AT183" s="1366"/>
      <c r="AU183" s="1366"/>
      <c r="AV183" s="1632"/>
      <c r="AW183" s="622"/>
      <c r="AX183" s="622"/>
      <c r="AY183" s="622"/>
      <c r="AZ183" s="622"/>
      <c r="BA183" s="1641">
        <v>11</v>
      </c>
    </row>
    <row s="1641" customFormat="1" customHeight="1" ht="11.549999999999999">
      <c r="A184" s="987"/>
      <c r="B184" s="987"/>
      <c r="C184" s="987"/>
      <c r="D184" s="987"/>
      <c r="E184" s="987"/>
      <c r="F184" s="1636"/>
      <c r="G184" s="1636"/>
      <c r="H184" s="351"/>
      <c r="N184" s="1641"/>
      <c r="O184" s="1641"/>
      <c r="P184" s="1641"/>
      <c r="Q184" s="1641"/>
      <c r="R184" s="1641"/>
      <c r="S184" s="1641"/>
      <c r="T184" s="1641"/>
      <c r="U184" s="1641"/>
      <c r="V184" s="1641"/>
      <c r="W184" s="1641"/>
      <c r="X184" s="1641"/>
      <c r="Y184" s="1641"/>
      <c r="Z184" s="1641"/>
      <c r="AA184" s="1641"/>
      <c r="AB184" s="1641"/>
      <c r="AC184" s="1641"/>
      <c r="AD184" s="1366"/>
      <c r="AF184" s="1366"/>
      <c r="AG184" s="1636"/>
      <c r="AH184" s="1636"/>
      <c r="AI184" s="1366"/>
      <c r="AJ184" s="1366"/>
      <c r="AK184" s="1366"/>
      <c r="AL184" s="1366"/>
      <c r="AM184" s="1636"/>
      <c r="AN184" s="1366"/>
      <c r="AO184" s="1366"/>
      <c r="AP184" s="544"/>
      <c r="AQ184" s="1366"/>
      <c r="AR184" s="1366"/>
      <c r="AS184" s="1366"/>
      <c r="AT184" s="1366"/>
      <c r="AU184" s="1366"/>
      <c r="AV184" s="1632"/>
      <c r="AW184" s="622"/>
      <c r="AX184" s="622"/>
      <c r="AY184" s="622"/>
      <c r="AZ184" s="622"/>
      <c r="BA184" s="1641">
        <v>11</v>
      </c>
    </row>
    <row s="1641" customFormat="1" customHeight="1" ht="11.549999999999999">
      <c r="A185" s="987"/>
      <c r="B185" s="987"/>
      <c r="C185" s="987"/>
      <c r="D185" s="987"/>
      <c r="E185" s="987"/>
      <c r="F185" s="1636"/>
      <c r="G185" s="1636"/>
      <c r="H185" s="351"/>
      <c r="N185" s="1641"/>
      <c r="O185" s="1641"/>
      <c r="P185" s="1641"/>
      <c r="Q185" s="1641"/>
      <c r="R185" s="1641"/>
      <c r="S185" s="1641"/>
      <c r="T185" s="1641"/>
      <c r="U185" s="1641"/>
      <c r="V185" s="1641"/>
      <c r="W185" s="1641"/>
      <c r="X185" s="1641"/>
      <c r="Y185" s="1641"/>
      <c r="Z185" s="1641"/>
      <c r="AA185" s="1641"/>
      <c r="AB185" s="1641"/>
      <c r="AC185" s="1641"/>
      <c r="AD185" s="1366"/>
      <c r="AF185" s="1366"/>
      <c r="AG185" s="1636"/>
      <c r="AH185" s="1636"/>
      <c r="AI185" s="1366"/>
      <c r="AJ185" s="1366"/>
      <c r="AK185" s="1366"/>
      <c r="AL185" s="1366"/>
      <c r="AM185" s="1636"/>
      <c r="AN185" s="1366"/>
      <c r="AO185" s="1366"/>
      <c r="AP185" s="544"/>
      <c r="AQ185" s="1366"/>
      <c r="AR185" s="1366"/>
      <c r="AS185" s="1366"/>
      <c r="AT185" s="1366"/>
      <c r="AU185" s="1366"/>
      <c r="AV185" s="1632"/>
      <c r="AW185" s="622"/>
      <c r="AX185" s="622"/>
      <c r="AY185" s="622"/>
      <c r="AZ185" s="622"/>
      <c r="BA185" s="1641">
        <v>11</v>
      </c>
    </row>
    <row s="1641" customFormat="1" customHeight="1" ht="11.549999999999999">
      <c r="A186" s="987"/>
      <c r="B186" s="987"/>
      <c r="C186" s="987"/>
      <c r="D186" s="987"/>
      <c r="E186" s="987"/>
      <c r="F186" s="1636"/>
      <c r="G186" s="1636"/>
      <c r="H186" s="351"/>
      <c r="N186" s="1641"/>
      <c r="O186" s="1641"/>
      <c r="P186" s="1641"/>
      <c r="Q186" s="1641"/>
      <c r="R186" s="1641"/>
      <c r="S186" s="1641"/>
      <c r="T186" s="1641"/>
      <c r="U186" s="1641"/>
      <c r="V186" s="1641"/>
      <c r="W186" s="1641"/>
      <c r="X186" s="1641"/>
      <c r="Y186" s="1641"/>
      <c r="Z186" s="1641"/>
      <c r="AA186" s="1641"/>
      <c r="AB186" s="1641"/>
      <c r="AC186" s="1641"/>
      <c r="AD186" s="1366"/>
      <c r="AF186" s="1366"/>
      <c r="AG186" s="1636"/>
      <c r="AH186" s="1636"/>
      <c r="AI186" s="1366"/>
      <c r="AJ186" s="1366"/>
      <c r="AK186" s="1366"/>
      <c r="AL186" s="1366"/>
      <c r="AM186" s="1636"/>
      <c r="AN186" s="1366"/>
      <c r="AO186" s="1366"/>
      <c r="AP186" s="544"/>
      <c r="AQ186" s="1366"/>
      <c r="AR186" s="1366"/>
      <c r="AS186" s="1366"/>
      <c r="AT186" s="1366"/>
      <c r="AU186" s="1366"/>
      <c r="AV186" s="1632"/>
      <c r="AW186" s="622"/>
      <c r="AX186" s="622"/>
      <c r="AY186" s="622"/>
      <c r="AZ186" s="622"/>
      <c r="BA186" s="1641">
        <v>11</v>
      </c>
    </row>
    <row s="1641" customFormat="1" customHeight="1" ht="11.549999999999999">
      <c r="A187" s="987"/>
      <c r="B187" s="987"/>
      <c r="C187" s="987"/>
      <c r="D187" s="987"/>
      <c r="E187" s="987"/>
      <c r="F187" s="1636"/>
      <c r="G187" s="1636"/>
      <c r="H187" s="351"/>
      <c r="N187" s="1641"/>
      <c r="O187" s="1641"/>
      <c r="P187" s="1641"/>
      <c r="Q187" s="1641"/>
      <c r="R187" s="1641"/>
      <c r="S187" s="1641"/>
      <c r="T187" s="1641"/>
      <c r="U187" s="1641"/>
      <c r="V187" s="1641"/>
      <c r="W187" s="1641"/>
      <c r="X187" s="1641"/>
      <c r="Y187" s="1641"/>
      <c r="Z187" s="1641"/>
      <c r="AA187" s="1641"/>
      <c r="AB187" s="1641"/>
      <c r="AC187" s="1641"/>
      <c r="AD187" s="1366"/>
      <c r="AF187" s="1366"/>
      <c r="AG187" s="1636"/>
      <c r="AH187" s="1636"/>
      <c r="AI187" s="1366"/>
      <c r="AJ187" s="1366"/>
      <c r="AK187" s="1366"/>
      <c r="AL187" s="1366"/>
      <c r="AM187" s="1636"/>
      <c r="AN187" s="1366"/>
      <c r="AO187" s="1366"/>
      <c r="AP187" s="544"/>
      <c r="AQ187" s="1366"/>
      <c r="AR187" s="1366"/>
      <c r="AS187" s="1366"/>
      <c r="AT187" s="1366"/>
      <c r="AU187" s="1366"/>
      <c r="AV187" s="1632"/>
      <c r="AW187" s="622"/>
      <c r="AX187" s="622"/>
      <c r="AY187" s="622"/>
      <c r="AZ187" s="622"/>
      <c r="BA187" s="1641">
        <v>11</v>
      </c>
    </row>
    <row s="1641" customFormat="1" customHeight="1" ht="11.549999999999999">
      <c r="A188" s="987"/>
      <c r="B188" s="987"/>
      <c r="C188" s="987"/>
      <c r="D188" s="987"/>
      <c r="E188" s="987"/>
      <c r="F188" s="1636"/>
      <c r="G188" s="1636"/>
      <c r="H188" s="351"/>
      <c r="N188" s="1641"/>
      <c r="O188" s="1641"/>
      <c r="P188" s="1641"/>
      <c r="Q188" s="1641"/>
      <c r="R188" s="1641"/>
      <c r="S188" s="1641"/>
      <c r="T188" s="1641"/>
      <c r="U188" s="1641"/>
      <c r="V188" s="1641"/>
      <c r="W188" s="1641"/>
      <c r="X188" s="1641"/>
      <c r="Y188" s="1641"/>
      <c r="Z188" s="1641"/>
      <c r="AA188" s="1641"/>
      <c r="AB188" s="1641"/>
      <c r="AC188" s="1641"/>
      <c r="AD188" s="1366"/>
      <c r="AF188" s="1366"/>
      <c r="AG188" s="1636"/>
      <c r="AH188" s="1636"/>
      <c r="AI188" s="1366"/>
      <c r="AJ188" s="1366"/>
      <c r="AK188" s="1366"/>
      <c r="AL188" s="1366"/>
      <c r="AM188" s="1636"/>
      <c r="AN188" s="1366"/>
      <c r="AO188" s="1366"/>
      <c r="AP188" s="544"/>
      <c r="AQ188" s="1366"/>
      <c r="AR188" s="1366"/>
      <c r="AS188" s="1366"/>
      <c r="AT188" s="1366"/>
      <c r="AU188" s="1366"/>
      <c r="AV188" s="1632"/>
      <c r="AW188" s="622"/>
      <c r="AX188" s="622"/>
      <c r="AY188" s="622"/>
      <c r="AZ188" s="622"/>
      <c r="BA188" s="1641">
        <v>11</v>
      </c>
    </row>
    <row s="1641" customFormat="1" customHeight="1" ht="11.549999999999999">
      <c r="A189" s="987"/>
      <c r="B189" s="987"/>
      <c r="C189" s="987"/>
      <c r="D189" s="987"/>
      <c r="E189" s="987"/>
      <c r="F189" s="1636"/>
      <c r="G189" s="1636"/>
      <c r="H189" s="351"/>
      <c r="N189" s="1641"/>
      <c r="O189" s="1641"/>
      <c r="P189" s="1641"/>
      <c r="Q189" s="1641"/>
      <c r="R189" s="1641"/>
      <c r="S189" s="1641"/>
      <c r="T189" s="1641"/>
      <c r="U189" s="1641"/>
      <c r="V189" s="1641"/>
      <c r="W189" s="1641"/>
      <c r="X189" s="1641"/>
      <c r="Y189" s="1641"/>
      <c r="Z189" s="1641"/>
      <c r="AA189" s="1641"/>
      <c r="AB189" s="1641"/>
      <c r="AC189" s="1641"/>
      <c r="AD189" s="1366"/>
      <c r="AF189" s="1366"/>
      <c r="AG189" s="1636"/>
      <c r="AH189" s="1636"/>
      <c r="AI189" s="1366"/>
      <c r="AJ189" s="1366"/>
      <c r="AK189" s="1366"/>
      <c r="AL189" s="1366"/>
      <c r="AM189" s="1636"/>
      <c r="AN189" s="1366"/>
      <c r="AO189" s="1366"/>
      <c r="AP189" s="544"/>
      <c r="AQ189" s="1366"/>
      <c r="AR189" s="1366"/>
      <c r="AS189" s="1366"/>
      <c r="AT189" s="1366"/>
      <c r="AU189" s="1366"/>
      <c r="AV189" s="1632"/>
      <c r="AW189" s="622"/>
      <c r="AX189" s="622"/>
      <c r="AY189" s="622"/>
      <c r="AZ189" s="622"/>
      <c r="BA189" s="1641">
        <v>11</v>
      </c>
    </row>
    <row customHeight="1" ht="11.549999999999999">
      <c r="N190" s="1635"/>
      <c r="O190" s="1635"/>
      <c r="P190" s="1635"/>
      <c r="Q190" s="1635"/>
      <c r="R190" s="1635"/>
      <c r="S190" s="1635"/>
      <c r="T190" s="1635"/>
      <c r="U190" s="1635"/>
      <c r="V190" s="1635"/>
      <c r="W190" s="1635"/>
      <c r="X190" s="1635"/>
      <c r="Y190" s="1635"/>
      <c r="Z190" s="1635"/>
      <c r="AA190" s="1635"/>
      <c r="AB190" s="1635"/>
      <c r="AC190" s="1635"/>
      <c r="BA190" s="1631">
        <v>11</v>
      </c>
    </row>
    <row customHeight="1" ht="11.549999999999999">
      <c r="N191" s="1635"/>
      <c r="O191" s="1635"/>
      <c r="P191" s="1635"/>
      <c r="Q191" s="1635"/>
      <c r="R191" s="1635"/>
      <c r="S191" s="1635"/>
      <c r="T191" s="1635"/>
      <c r="U191" s="1635"/>
      <c r="V191" s="1635"/>
      <c r="W191" s="1635"/>
      <c r="X191" s="1635"/>
      <c r="Y191" s="1635"/>
      <c r="Z191" s="1635"/>
      <c r="AA191" s="1635"/>
      <c r="AB191" s="1635"/>
      <c r="AC191" s="1635"/>
      <c r="BA191" s="1631">
        <v>11</v>
      </c>
    </row>
    <row customHeight="1" ht="11.549999999999999">
      <c r="N192" s="1635"/>
      <c r="O192" s="1635"/>
      <c r="P192" s="1635"/>
      <c r="Q192" s="1635"/>
      <c r="R192" s="1635"/>
      <c r="S192" s="1635"/>
      <c r="T192" s="1635"/>
      <c r="U192" s="1635"/>
      <c r="V192" s="1635"/>
      <c r="W192" s="1635"/>
      <c r="X192" s="1635"/>
      <c r="Y192" s="1635"/>
      <c r="Z192" s="1635"/>
      <c r="AA192" s="1635"/>
      <c r="AB192" s="1635"/>
      <c r="AC192" s="1635"/>
      <c r="BA192" s="1631">
        <v>11</v>
      </c>
    </row>
    <row customHeight="1" ht="11.549999999999999">
      <c r="A193" s="990"/>
      <c r="B193" s="990"/>
      <c r="C193" s="990"/>
      <c r="D193" s="990"/>
      <c r="E193" s="990"/>
      <c r="F193" s="1631"/>
      <c r="H193" s="1631"/>
      <c r="N193" s="1635"/>
      <c r="O193" s="1635"/>
      <c r="P193" s="1635"/>
      <c r="Q193" s="1635"/>
      <c r="R193" s="1635"/>
      <c r="S193" s="1635"/>
      <c r="T193" s="1635"/>
      <c r="U193" s="1635"/>
      <c r="V193" s="1635"/>
      <c r="W193" s="1635"/>
      <c r="X193" s="1635"/>
      <c r="Y193" s="1635"/>
      <c r="Z193" s="1635"/>
      <c r="AA193" s="1635"/>
      <c r="AB193" s="1635"/>
      <c r="AC193" s="1635"/>
      <c r="AD193" s="1631"/>
      <c r="AF193" s="1631"/>
      <c r="AI193" s="1631"/>
      <c r="AJ193" s="1631"/>
      <c r="AK193" s="1631"/>
      <c r="AL193" s="1631"/>
      <c r="AN193" s="1631"/>
      <c r="AO193" s="1631"/>
      <c r="AP193" s="1631"/>
      <c r="AQ193" s="1631"/>
      <c r="AR193" s="1631"/>
      <c r="AS193" s="1631"/>
      <c r="AT193" s="1631"/>
      <c r="AU193" s="1631"/>
      <c r="AV193" s="1631"/>
      <c r="AW193" s="1631"/>
      <c r="AX193" s="1631"/>
      <c r="AY193" s="1631"/>
      <c r="AZ193" s="1631"/>
      <c r="BA193" s="1631">
        <v>11</v>
      </c>
    </row>
    <row customHeight="1" ht="11.549999999999999">
      <c r="A194" s="990"/>
      <c r="B194" s="990"/>
      <c r="C194" s="990"/>
      <c r="D194" s="990"/>
      <c r="E194" s="990"/>
      <c r="F194" s="1631"/>
      <c r="H194" s="1631"/>
      <c r="N194" s="1635"/>
      <c r="O194" s="1635"/>
      <c r="P194" s="1635"/>
      <c r="Q194" s="1635"/>
      <c r="R194" s="1635"/>
      <c r="S194" s="1635"/>
      <c r="T194" s="1635"/>
      <c r="U194" s="1635"/>
      <c r="V194" s="1635"/>
      <c r="W194" s="1635"/>
      <c r="X194" s="1635"/>
      <c r="Y194" s="1635"/>
      <c r="Z194" s="1635"/>
      <c r="AA194" s="1635"/>
      <c r="AB194" s="1635"/>
      <c r="AC194" s="1635"/>
      <c r="AD194" s="1631"/>
      <c r="AF194" s="1631"/>
      <c r="AI194" s="1631"/>
      <c r="AJ194" s="1631"/>
      <c r="AK194" s="1631"/>
      <c r="AL194" s="1631"/>
      <c r="AN194" s="1631"/>
      <c r="AO194" s="1631"/>
      <c r="AP194" s="1631"/>
      <c r="AQ194" s="1631"/>
      <c r="AR194" s="1631"/>
      <c r="AS194" s="1631"/>
      <c r="AT194" s="1631"/>
      <c r="AU194" s="1631"/>
      <c r="AV194" s="1631"/>
      <c r="AW194" s="1631"/>
      <c r="AX194" s="1631"/>
      <c r="AY194" s="1631"/>
      <c r="AZ194" s="1631"/>
      <c r="BA194" s="1631">
        <v>11</v>
      </c>
    </row>
    <row customHeight="1" ht="11.549999999999999">
      <c r="A195" s="990"/>
      <c r="B195" s="990"/>
      <c r="C195" s="990"/>
      <c r="D195" s="990"/>
      <c r="E195" s="990"/>
      <c r="F195" s="1631"/>
      <c r="H195" s="1631"/>
      <c r="N195" s="1635"/>
      <c r="O195" s="1635"/>
      <c r="P195" s="1635"/>
      <c r="Q195" s="1635"/>
      <c r="R195" s="1635"/>
      <c r="S195" s="1635"/>
      <c r="T195" s="1635"/>
      <c r="U195" s="1635"/>
      <c r="V195" s="1635"/>
      <c r="W195" s="1635"/>
      <c r="X195" s="1635"/>
      <c r="Y195" s="1635"/>
      <c r="Z195" s="1635"/>
      <c r="AA195" s="1635"/>
      <c r="AB195" s="1635"/>
      <c r="AC195" s="1635"/>
      <c r="AD195" s="1631"/>
      <c r="AF195" s="1631"/>
      <c r="AI195" s="1631"/>
      <c r="AJ195" s="1631"/>
      <c r="AK195" s="1631"/>
      <c r="AL195" s="1631"/>
      <c r="AN195" s="1631"/>
      <c r="AO195" s="1631"/>
      <c r="AP195" s="1631"/>
      <c r="AQ195" s="1631"/>
      <c r="AR195" s="1631"/>
      <c r="AS195" s="1631"/>
      <c r="AT195" s="1631"/>
      <c r="AU195" s="1631"/>
      <c r="AV195" s="1631"/>
      <c r="AW195" s="1631"/>
      <c r="AX195" s="1631"/>
      <c r="AY195" s="1631"/>
      <c r="AZ195" s="1631"/>
      <c r="BA195" s="1631">
        <v>11</v>
      </c>
    </row>
    <row customHeight="1" ht="11.549999999999999">
      <c r="A196" s="990"/>
      <c r="B196" s="990"/>
      <c r="C196" s="990"/>
      <c r="D196" s="990"/>
      <c r="E196" s="990"/>
      <c r="F196" s="1631"/>
      <c r="H196" s="1631"/>
      <c r="N196" s="1635"/>
      <c r="O196" s="1635"/>
      <c r="P196" s="1635"/>
      <c r="Q196" s="1635"/>
      <c r="R196" s="1635"/>
      <c r="S196" s="1635"/>
      <c r="T196" s="1635"/>
      <c r="U196" s="1635"/>
      <c r="V196" s="1635"/>
      <c r="W196" s="1635"/>
      <c r="X196" s="1635"/>
      <c r="Y196" s="1635"/>
      <c r="Z196" s="1635"/>
      <c r="AA196" s="1635"/>
      <c r="AB196" s="1635"/>
      <c r="AC196" s="1635"/>
      <c r="AD196" s="1631"/>
      <c r="AF196" s="1631"/>
      <c r="AI196" s="1631"/>
      <c r="AJ196" s="1631"/>
      <c r="AK196" s="1631"/>
      <c r="AL196" s="1631"/>
      <c r="AN196" s="1631"/>
      <c r="AO196" s="1631"/>
      <c r="AP196" s="1631"/>
      <c r="AQ196" s="1631"/>
      <c r="AR196" s="1631"/>
      <c r="AS196" s="1631"/>
      <c r="AT196" s="1631"/>
      <c r="AU196" s="1631"/>
      <c r="AV196" s="1631"/>
      <c r="AW196" s="1631"/>
      <c r="AX196" s="1631"/>
      <c r="AY196" s="1631"/>
      <c r="AZ196" s="1631"/>
      <c r="BA196" s="1631">
        <v>11</v>
      </c>
    </row>
    <row customHeight="1" ht="11.549999999999999">
      <c r="A197" s="990"/>
      <c r="B197" s="990"/>
      <c r="C197" s="990"/>
      <c r="D197" s="990"/>
      <c r="E197" s="990"/>
      <c r="F197" s="1631"/>
      <c r="H197" s="1631"/>
      <c r="N197" s="1635"/>
      <c r="O197" s="1635"/>
      <c r="P197" s="1635"/>
      <c r="Q197" s="1635"/>
      <c r="R197" s="1635"/>
      <c r="S197" s="1635"/>
      <c r="T197" s="1635"/>
      <c r="U197" s="1635"/>
      <c r="V197" s="1635"/>
      <c r="W197" s="1635"/>
      <c r="X197" s="1635"/>
      <c r="Y197" s="1635"/>
      <c r="Z197" s="1635"/>
      <c r="AA197" s="1635"/>
      <c r="AB197" s="1635"/>
      <c r="AC197" s="1635"/>
      <c r="AD197" s="1631"/>
      <c r="AF197" s="1631"/>
      <c r="AI197" s="1631"/>
      <c r="AJ197" s="1631"/>
      <c r="AK197" s="1631"/>
      <c r="AL197" s="1631"/>
      <c r="AN197" s="1631"/>
      <c r="AO197" s="1631"/>
      <c r="AP197" s="1631"/>
      <c r="AQ197" s="1631"/>
      <c r="AR197" s="1631"/>
      <c r="AS197" s="1631"/>
      <c r="AT197" s="1631"/>
      <c r="AU197" s="1631"/>
      <c r="AV197" s="1631"/>
      <c r="AW197" s="1631"/>
      <c r="AX197" s="1631"/>
      <c r="AY197" s="1631"/>
      <c r="AZ197" s="1631"/>
      <c r="BA197" s="1631">
        <v>11</v>
      </c>
    </row>
    <row customHeight="1" ht="11.549999999999999">
      <c r="A198" s="990"/>
      <c r="B198" s="990"/>
      <c r="C198" s="990"/>
      <c r="D198" s="990"/>
      <c r="E198" s="990"/>
      <c r="F198" s="1631"/>
      <c r="H198" s="1631"/>
      <c r="N198" s="1635"/>
      <c r="O198" s="1635"/>
      <c r="P198" s="1635"/>
      <c r="Q198" s="1635"/>
      <c r="R198" s="1635"/>
      <c r="S198" s="1635"/>
      <c r="T198" s="1635"/>
      <c r="U198" s="1635"/>
      <c r="V198" s="1635"/>
      <c r="W198" s="1635"/>
      <c r="X198" s="1635"/>
      <c r="Y198" s="1635"/>
      <c r="Z198" s="1635"/>
      <c r="AA198" s="1635"/>
      <c r="AB198" s="1635"/>
      <c r="AC198" s="1635"/>
      <c r="AD198" s="1631"/>
      <c r="AF198" s="1631"/>
      <c r="AI198" s="1631"/>
      <c r="AJ198" s="1631"/>
      <c r="AK198" s="1631"/>
      <c r="AL198" s="1631"/>
      <c r="AN198" s="1631"/>
      <c r="AO198" s="1631"/>
      <c r="AP198" s="1631"/>
      <c r="AQ198" s="1631"/>
      <c r="AR198" s="1631"/>
      <c r="AS198" s="1631"/>
      <c r="AT198" s="1631"/>
      <c r="AU198" s="1631"/>
      <c r="AV198" s="1631"/>
      <c r="AW198" s="1631"/>
      <c r="AX198" s="1631"/>
      <c r="AY198" s="1631"/>
      <c r="AZ198" s="1631"/>
      <c r="BA198" s="1631">
        <v>11</v>
      </c>
    </row>
    <row customHeight="1" ht="11.549999999999999">
      <c r="A199" s="990"/>
      <c r="B199" s="990"/>
      <c r="C199" s="990"/>
      <c r="D199" s="990"/>
      <c r="E199" s="990"/>
      <c r="F199" s="1631"/>
      <c r="H199" s="1631"/>
      <c r="N199" s="1635"/>
      <c r="O199" s="1635"/>
      <c r="P199" s="1635"/>
      <c r="Q199" s="1635"/>
      <c r="R199" s="1635"/>
      <c r="S199" s="1635"/>
      <c r="T199" s="1635"/>
      <c r="U199" s="1635"/>
      <c r="V199" s="1635"/>
      <c r="W199" s="1635"/>
      <c r="X199" s="1635"/>
      <c r="Y199" s="1635"/>
      <c r="Z199" s="1635"/>
      <c r="AA199" s="1635"/>
      <c r="AB199" s="1635"/>
      <c r="AC199" s="1635"/>
      <c r="AD199" s="1631"/>
      <c r="AF199" s="1631"/>
      <c r="AI199" s="1631"/>
      <c r="AJ199" s="1631"/>
      <c r="AK199" s="1631"/>
      <c r="AL199" s="1631"/>
      <c r="AN199" s="1631"/>
      <c r="AO199" s="1631"/>
      <c r="AP199" s="1631"/>
      <c r="AQ199" s="1631"/>
      <c r="AR199" s="1631"/>
      <c r="AS199" s="1631"/>
      <c r="AT199" s="1631"/>
      <c r="AU199" s="1631"/>
      <c r="AV199" s="1631"/>
      <c r="AW199" s="1631"/>
      <c r="AX199" s="1631"/>
      <c r="AY199" s="1631"/>
      <c r="AZ199" s="1631"/>
      <c r="BA199" s="1631">
        <v>11</v>
      </c>
    </row>
    <row customHeight="1" ht="11.549999999999999">
      <c r="A200" s="990"/>
      <c r="B200" s="990"/>
      <c r="C200" s="990"/>
      <c r="D200" s="990"/>
      <c r="E200" s="990"/>
      <c r="F200" s="1631"/>
      <c r="H200" s="1631"/>
      <c r="N200" s="1635"/>
      <c r="O200" s="1635"/>
      <c r="P200" s="1635"/>
      <c r="Q200" s="1635"/>
      <c r="R200" s="1635"/>
      <c r="S200" s="1635"/>
      <c r="T200" s="1635"/>
      <c r="U200" s="1635"/>
      <c r="V200" s="1635"/>
      <c r="W200" s="1635"/>
      <c r="X200" s="1635"/>
      <c r="Y200" s="1635"/>
      <c r="Z200" s="1635"/>
      <c r="AA200" s="1635"/>
      <c r="AB200" s="1635"/>
      <c r="AC200" s="1635"/>
      <c r="AD200" s="1631"/>
      <c r="AF200" s="1631"/>
      <c r="AI200" s="1631"/>
      <c r="AJ200" s="1631"/>
      <c r="AK200" s="1631"/>
      <c r="AL200" s="1631"/>
      <c r="AN200" s="1631"/>
      <c r="AO200" s="1631"/>
      <c r="AP200" s="1631"/>
      <c r="AQ200" s="1631"/>
      <c r="AR200" s="1631"/>
      <c r="AS200" s="1631"/>
      <c r="AT200" s="1631"/>
      <c r="AU200" s="1631"/>
      <c r="AV200" s="1631"/>
      <c r="AW200" s="1631"/>
      <c r="AX200" s="1631"/>
      <c r="AY200" s="1631"/>
      <c r="AZ200" s="1631"/>
      <c r="BA200" s="1631">
        <v>11</v>
      </c>
    </row>
    <row customHeight="1" ht="11.549999999999999">
      <c r="A201" s="990"/>
      <c r="B201" s="990"/>
      <c r="C201" s="990"/>
      <c r="D201" s="990"/>
      <c r="E201" s="990"/>
      <c r="F201" s="1631"/>
      <c r="H201" s="1631"/>
      <c r="N201" s="1635"/>
      <c r="O201" s="1635"/>
      <c r="P201" s="1635"/>
      <c r="Q201" s="1635"/>
      <c r="R201" s="1635"/>
      <c r="S201" s="1635"/>
      <c r="T201" s="1635"/>
      <c r="U201" s="1635"/>
      <c r="V201" s="1635"/>
      <c r="W201" s="1635"/>
      <c r="X201" s="1635"/>
      <c r="Y201" s="1635"/>
      <c r="Z201" s="1635"/>
      <c r="AA201" s="1635"/>
      <c r="AB201" s="1635"/>
      <c r="AC201" s="1635"/>
      <c r="AD201" s="1631"/>
      <c r="AF201" s="1631"/>
      <c r="AI201" s="1631"/>
      <c r="AJ201" s="1631"/>
      <c r="AK201" s="1631"/>
      <c r="AL201" s="1631"/>
      <c r="AN201" s="1631"/>
      <c r="AO201" s="1631"/>
      <c r="AP201" s="1631"/>
      <c r="AQ201" s="1631"/>
      <c r="AR201" s="1631"/>
      <c r="AS201" s="1631"/>
      <c r="AT201" s="1631"/>
      <c r="AU201" s="1631"/>
      <c r="AV201" s="1631"/>
      <c r="AW201" s="1631"/>
      <c r="AX201" s="1631"/>
      <c r="AY201" s="1631"/>
      <c r="AZ201" s="1631"/>
      <c r="BA201" s="1631">
        <v>11</v>
      </c>
    </row>
    <row customHeight="1" ht="11.549999999999999">
      <c r="A202" s="990"/>
      <c r="B202" s="990"/>
      <c r="C202" s="990"/>
      <c r="D202" s="990"/>
      <c r="E202" s="990"/>
      <c r="F202" s="1631"/>
      <c r="H202" s="1631"/>
      <c r="N202" s="1635"/>
      <c r="O202" s="1635"/>
      <c r="P202" s="1635"/>
      <c r="Q202" s="1635"/>
      <c r="R202" s="1635"/>
      <c r="S202" s="1635"/>
      <c r="T202" s="1635"/>
      <c r="U202" s="1635"/>
      <c r="V202" s="1635"/>
      <c r="W202" s="1635"/>
      <c r="X202" s="1635"/>
      <c r="Y202" s="1635"/>
      <c r="Z202" s="1635"/>
      <c r="AA202" s="1635"/>
      <c r="AB202" s="1635"/>
      <c r="AC202" s="1635"/>
      <c r="AD202" s="1631"/>
      <c r="AF202" s="1631"/>
      <c r="AI202" s="1631"/>
      <c r="AJ202" s="1631"/>
      <c r="AK202" s="1631"/>
      <c r="AL202" s="1631"/>
      <c r="AN202" s="1631"/>
      <c r="AO202" s="1631"/>
      <c r="AP202" s="1631"/>
      <c r="AQ202" s="1631"/>
      <c r="AR202" s="1631"/>
      <c r="AS202" s="1631"/>
      <c r="AT202" s="1631"/>
      <c r="AU202" s="1631"/>
      <c r="AV202" s="1631"/>
      <c r="AW202" s="1631"/>
      <c r="AX202" s="1631"/>
      <c r="AY202" s="1631"/>
      <c r="AZ202" s="1631"/>
      <c r="BA202" s="1631">
        <v>11</v>
      </c>
    </row>
    <row customHeight="1" ht="11.549999999999999">
      <c r="A203" s="990"/>
      <c r="B203" s="990"/>
      <c r="C203" s="990"/>
      <c r="D203" s="990"/>
      <c r="E203" s="990"/>
      <c r="F203" s="1631"/>
      <c r="H203" s="1631"/>
      <c r="N203" s="1635"/>
      <c r="O203" s="1635"/>
      <c r="P203" s="1635"/>
      <c r="Q203" s="1635"/>
      <c r="R203" s="1635"/>
      <c r="S203" s="1635"/>
      <c r="T203" s="1635"/>
      <c r="U203" s="1635"/>
      <c r="V203" s="1635"/>
      <c r="W203" s="1635"/>
      <c r="X203" s="1635"/>
      <c r="Y203" s="1635"/>
      <c r="Z203" s="1635"/>
      <c r="AA203" s="1635"/>
      <c r="AB203" s="1635"/>
      <c r="AC203" s="1635"/>
      <c r="AD203" s="1631"/>
      <c r="AF203" s="1631"/>
      <c r="AI203" s="1631"/>
      <c r="AJ203" s="1631"/>
      <c r="AK203" s="1631"/>
      <c r="AL203" s="1631"/>
      <c r="AN203" s="1631"/>
      <c r="AO203" s="1631"/>
      <c r="AP203" s="1631"/>
      <c r="AQ203" s="1631"/>
      <c r="AR203" s="1631"/>
      <c r="AS203" s="1631"/>
      <c r="AT203" s="1631"/>
      <c r="AU203" s="1631"/>
      <c r="AV203" s="1631"/>
      <c r="AW203" s="1631"/>
      <c r="AX203" s="1631"/>
      <c r="AY203" s="1631"/>
      <c r="AZ203" s="1631"/>
      <c r="BA203" s="1631">
        <v>11</v>
      </c>
    </row>
    <row customHeight="1" ht="12.75" hidden="1">
      <c r="A204" s="987" t="s">
        <v>82</v>
      </c>
      <c r="B204" s="987" t="s">
        <v>231</v>
      </c>
      <c r="C204" s="987" t="s">
        <v>231</v>
      </c>
      <c r="D204" s="987" t="s">
        <v>231</v>
      </c>
      <c r="E204" s="987" t="s">
        <v>231</v>
      </c>
      <c r="F204" s="1635">
        <v>16</v>
      </c>
      <c r="G204" s="1636">
        <v>0</v>
      </c>
      <c r="H204" s="1635">
        <v>3</v>
      </c>
      <c r="I204" s="1631">
        <v>7</v>
      </c>
      <c r="J204" s="1631">
        <v>56</v>
      </c>
      <c r="K204" s="1631">
        <v>10</v>
      </c>
      <c r="L204" s="1631">
        <v>40</v>
      </c>
      <c r="M204" s="1631">
        <v>40</v>
      </c>
      <c r="N204" s="1635">
        <v>40</v>
      </c>
      <c r="O204" s="1635">
        <v>40</v>
      </c>
      <c r="P204" s="1635">
        <v>40</v>
      </c>
      <c r="Q204" s="1635">
        <v>40</v>
      </c>
      <c r="R204" s="1635">
        <v>40</v>
      </c>
      <c r="S204" s="1635">
        <v>40</v>
      </c>
      <c r="T204" s="1635">
        <v>40</v>
      </c>
      <c r="U204" s="1635">
        <v>40</v>
      </c>
      <c r="V204" s="1635">
        <v>40</v>
      </c>
      <c r="W204" s="1635">
        <v>40</v>
      </c>
      <c r="X204" s="1635">
        <v>40</v>
      </c>
      <c r="Y204" s="1635">
        <v>40</v>
      </c>
      <c r="Z204" s="1635">
        <v>40</v>
      </c>
      <c r="AA204" s="1635">
        <v>40</v>
      </c>
      <c r="AB204" s="1635">
        <v>40</v>
      </c>
      <c r="AC204" s="1635">
        <v>40</v>
      </c>
      <c r="AD204" s="1366">
        <v>9</v>
      </c>
      <c r="AE204" s="1631">
        <v>102</v>
      </c>
      <c r="AF204" s="1366">
        <v>9</v>
      </c>
      <c r="AG204" s="1636">
        <v>5</v>
      </c>
      <c r="AH204" s="1636">
        <v>3</v>
      </c>
      <c r="AI204" s="1366">
        <v>3</v>
      </c>
      <c r="AJ204" s="1366">
        <v>3</v>
      </c>
      <c r="AK204" s="1366">
        <v>3</v>
      </c>
      <c r="AL204" s="1366">
        <v>3</v>
      </c>
      <c r="AM204" s="1636">
        <v>10</v>
      </c>
      <c r="AN204" s="1366">
        <v>34</v>
      </c>
      <c r="AO204" s="1366">
        <v>9</v>
      </c>
      <c r="AP204" s="544">
        <v>8</v>
      </c>
      <c r="AQ204" s="1366">
        <v>8</v>
      </c>
      <c r="AR204" s="1366">
        <v>8</v>
      </c>
      <c r="AS204" s="1366">
        <v>8</v>
      </c>
      <c r="AT204" s="1366">
        <v>8</v>
      </c>
      <c r="AU204" s="1366">
        <v>8</v>
      </c>
      <c r="AV204" s="1632">
        <v>8</v>
      </c>
      <c r="AW204" s="1632">
        <v>8</v>
      </c>
      <c r="AX204" s="1632">
        <v>8</v>
      </c>
      <c r="AY204" s="1632">
        <v>8</v>
      </c>
      <c r="AZ204" s="1632">
        <v>8</v>
      </c>
      <c r="BA204" s="1631">
        <v>11</v>
      </c>
    </row>
  </sheetData>
  <sheetProtection sort="0" autoFilter="0" insertRows="0" insertColumns="1" deleteRows="0" deleteColumns="0"/>
  <mergeCells count="7">
    <mergeCell ref="I6:M6"/>
    <mergeCell ref="I7:M7"/>
    <mergeCell ref="J10:K10"/>
    <mergeCell ref="AE10:AE14"/>
    <mergeCell ref="J11:K11"/>
    <mergeCell ref="J12:K12"/>
    <mergeCell ref="I13:K13"/>
  </mergeCells>
  <dataValidations count="4">
    <dataValidation type="decimal" allowBlank="1" showErrorMessage="1" errorTitle="Ошибка" error="Допускается ввод только неотрицательных чисел!" sqref="L32:AC33 L19:AC29 L16:AC16 L2:AC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AC17">
      <formula1>900</formula1>
    </dataValidation>
    <dataValidation type="whole" allowBlank="1" showErrorMessage="1" errorTitle="Ошибка" error="Допускается ввод только неотрицательных целых чисел!" sqref="L30:AC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AC15 L34:AC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C1018-6A48-7468-BD9B-CFA7CE42100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783</v>
      </c>
      <c r="C2" s="2053" t="s">
        <v>784</v>
      </c>
      <c r="D2" s="2052" t="s">
        <v>723</v>
      </c>
      <c r="E2" s="2058">
        <f>I2-3</f>
        <v>-3</v>
      </c>
      <c r="F2" s="2058">
        <f>J2</f>
        <v>0</v>
      </c>
      <c r="H2" s="1730" t="s">
        <v>105</v>
      </c>
      <c r="I2" s="2024"/>
      <c r="J2" s="1682"/>
      <c r="K2" s="2018" t="s">
        <v>386</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785</v>
      </c>
      <c r="J5" s="2248"/>
      <c r="K5" s="2248"/>
      <c r="L5" s="2248"/>
      <c r="M5" s="266"/>
      <c r="W5" s="1631">
        <v>48</v>
      </c>
    </row>
    <row customHeight="1" ht="18">
      <c r="H6" s="376"/>
      <c r="I6" s="2249" t="str">
        <f>IF(org=0,"Не определено",org)</f>
        <v>КЧРГУП "Теплоэнерго"</v>
      </c>
      <c r="J6" s="2249"/>
      <c r="K6" s="2249"/>
      <c r="L6" s="2249"/>
      <c r="M6" s="266"/>
      <c r="W6" s="1631">
        <v>17</v>
      </c>
    </row>
    <row customHeight="1" ht="14.699999999999998">
      <c r="H7" s="376"/>
      <c r="I7" s="457"/>
      <c r="J7" s="463"/>
      <c r="K7" s="463"/>
      <c r="L7" s="752"/>
      <c r="M7" s="193"/>
      <c r="W7" s="1631">
        <v>14</v>
      </c>
    </row>
    <row customHeight="1" ht="14.699999999999998">
      <c r="H8" s="376"/>
      <c r="I8" s="2386" t="s">
        <v>380</v>
      </c>
      <c r="J8" s="2387"/>
      <c r="K8" s="2387"/>
      <c r="L8" s="2388"/>
      <c r="M8" s="2389" t="s">
        <v>381</v>
      </c>
      <c r="W8" s="1631">
        <v>14</v>
      </c>
    </row>
    <row customHeight="1" ht="35.699999999999996">
      <c r="E9" s="2051" t="s">
        <v>714</v>
      </c>
      <c r="F9" s="2051" t="s">
        <v>720</v>
      </c>
      <c r="H9" s="376"/>
      <c r="I9" s="2025" t="s">
        <v>88</v>
      </c>
      <c r="J9" s="2026" t="s">
        <v>382</v>
      </c>
      <c r="K9" s="2064" t="s">
        <v>646</v>
      </c>
      <c r="L9" s="2065" t="s">
        <v>383</v>
      </c>
      <c r="M9" s="2389"/>
      <c r="W9" s="1631">
        <v>34</v>
      </c>
    </row>
    <row customHeight="1" ht="35.699999999999996">
      <c r="B10" s="2053" t="s">
        <v>786</v>
      </c>
      <c r="C10" s="2053" t="s">
        <v>787</v>
      </c>
      <c r="D10" s="2052" t="s">
        <v>723</v>
      </c>
      <c r="E10" s="2056" t="s">
        <v>724</v>
      </c>
      <c r="F10" s="2056" t="s">
        <v>724</v>
      </c>
      <c r="H10" s="376"/>
      <c r="I10" s="2024" t="s">
        <v>161</v>
      </c>
      <c r="J10" s="1886" t="s">
        <v>788</v>
      </c>
      <c r="K10" s="2018" t="s">
        <v>386</v>
      </c>
      <c r="L10" s="818"/>
      <c r="M10" s="297" t="s">
        <v>789</v>
      </c>
      <c r="W10" s="1631">
        <v>34</v>
      </c>
    </row>
    <row customHeight="1" ht="50.25">
      <c r="B11" s="2053" t="s">
        <v>790</v>
      </c>
      <c r="C11" s="2053" t="s">
        <v>791</v>
      </c>
      <c r="D11" s="2052" t="s">
        <v>723</v>
      </c>
      <c r="E11" s="2056" t="s">
        <v>724</v>
      </c>
      <c r="F11" s="2056" t="s">
        <v>724</v>
      </c>
      <c r="H11" s="376"/>
      <c r="I11" s="2024" t="s">
        <v>104</v>
      </c>
      <c r="J11" s="1886" t="s">
        <v>792</v>
      </c>
      <c r="K11" s="2018" t="s">
        <v>386</v>
      </c>
      <c r="L11" s="818"/>
      <c r="M11" s="297" t="s">
        <v>789</v>
      </c>
      <c r="W11" s="1631">
        <v>48</v>
      </c>
    </row>
    <row customHeight="1" ht="48.29999999999999">
      <c r="B12" s="2053" t="s">
        <v>793</v>
      </c>
      <c r="C12" s="2053" t="s">
        <v>794</v>
      </c>
      <c r="D12" s="2052" t="s">
        <v>723</v>
      </c>
      <c r="E12" s="2056" t="s">
        <v>724</v>
      </c>
      <c r="F12" s="2056" t="s">
        <v>724</v>
      </c>
      <c r="H12" s="1688"/>
      <c r="I12" s="2024" t="s">
        <v>90</v>
      </c>
      <c r="J12" s="2031" t="s">
        <v>795</v>
      </c>
      <c r="K12" s="2018" t="s">
        <v>386</v>
      </c>
      <c r="L12" s="818"/>
      <c r="M12" s="297" t="s">
        <v>796</v>
      </c>
      <c r="N12" s="1624"/>
      <c r="P12" s="1631"/>
      <c r="W12" s="1631">
        <v>46</v>
      </c>
    </row>
    <row customHeight="1" ht="14.699999999999998">
      <c r="E13" s="343"/>
      <c r="H13" s="376"/>
      <c r="I13" s="347"/>
      <c r="J13" s="651" t="s">
        <v>797</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397E6-12D8-AE11-31C6-724EFB8D1D58}" mc:Ignorable="x14ac xr xr2 xr3">
  <sheetPr>
    <tabColor theme="9" tint="-0.25"/>
  </sheetPr>
  <dimension ref="A1:AV217"/>
  <sheetViews>
    <sheetView showGridLines="0" zoomScale="90" workbookViewId="0">
      <pane xSplit="8" ySplit="14" topLeftCell="Y15" activePane="bottomRight" state="frozen"/>
      <selection pane="bottomLeft" activeCell="A15" sqref="A15"/>
      <selection pane="topRight" activeCell="I1" sqref="I1"/>
      <selection pane="bottomRight" activeCell="Y9" sqref="Y9"/>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25" style="1635" width="40.7109375" customWidth="1"/>
    <col min="26" max="26" style="1635" width="102.00390625" customWidth="1"/>
    <col min="27" max="27" style="1366" width="9.00390625" customWidth="1"/>
    <col min="28" max="28" style="1642" width="5.00390625" customWidth="1"/>
    <col min="29" max="29" style="1642" width="3.00390625" customWidth="1"/>
    <col min="30" max="33" style="1366" width="3.00390625" customWidth="1"/>
    <col min="34" max="34" style="1642" width="10.00390625" customWidth="1"/>
    <col min="35" max="35" style="1366" width="34.00390625" customWidth="1"/>
    <col min="36" max="36" style="1366" width="9.00390625" customWidth="1"/>
    <col min="37" max="37" style="736" width="8.00390625" customWidth="1"/>
    <col min="38" max="42" style="1366" width="8.00390625" customWidth="1"/>
    <col min="43" max="47" style="1632" width="8.00390625" customWidth="1"/>
    <col min="48" max="48" style="1635" width="10.421875" hidden="1" customWidth="1"/>
  </cols>
  <sheetData>
    <row s="1366" customFormat="1" customHeight="1" ht="22.5" hidden="1">
      <c r="A1" s="987"/>
      <c r="C1" s="1636"/>
      <c r="D1" s="537"/>
      <c r="H1" s="1160">
        <v>4</v>
      </c>
      <c r="I1" s="1160">
        <v>4</v>
      </c>
      <c r="J1" s="1366">
        <v>4</v>
      </c>
      <c r="K1" s="1366">
        <v>4</v>
      </c>
      <c r="L1" s="1366">
        <v>4</v>
      </c>
      <c r="M1" s="1366">
        <v>4</v>
      </c>
      <c r="N1" s="1366">
        <v>4</v>
      </c>
      <c r="O1" s="1366">
        <v>4</v>
      </c>
      <c r="P1" s="1366">
        <v>4</v>
      </c>
      <c r="Q1" s="1366">
        <v>4</v>
      </c>
      <c r="R1" s="1366">
        <v>4</v>
      </c>
      <c r="S1" s="1366">
        <v>4</v>
      </c>
      <c r="T1" s="1366">
        <v>4</v>
      </c>
      <c r="U1" s="1366">
        <v>4</v>
      </c>
      <c r="V1" s="1366">
        <v>4</v>
      </c>
      <c r="W1" s="1366">
        <v>4</v>
      </c>
      <c r="X1" s="1366">
        <v>4</v>
      </c>
      <c r="Y1" s="1366">
        <v>4</v>
      </c>
      <c r="AB1" s="1636"/>
      <c r="AC1" s="1636"/>
      <c r="AH1" s="1636"/>
      <c r="AV1" s="1160" t="s">
        <v>14</v>
      </c>
    </row>
    <row s="1366" customFormat="1" customHeight="1" ht="22.5" hidden="1">
      <c r="A2" s="987"/>
      <c r="C2" s="1636"/>
      <c r="D2" s="538"/>
      <c r="E2" s="1637"/>
      <c r="F2" s="540"/>
      <c r="G2" s="1639" t="s">
        <v>632</v>
      </c>
      <c r="H2" s="541"/>
      <c r="I2" s="541"/>
      <c r="J2" s="751"/>
      <c r="K2" s="751"/>
      <c r="L2" s="751"/>
      <c r="M2" s="751"/>
      <c r="N2" s="751"/>
      <c r="O2" s="751"/>
      <c r="P2" s="751"/>
      <c r="Q2" s="751"/>
      <c r="R2" s="751"/>
      <c r="S2" s="751"/>
      <c r="T2" s="751"/>
      <c r="U2" s="751"/>
      <c r="V2" s="751"/>
      <c r="W2" s="751"/>
      <c r="X2" s="751"/>
      <c r="Y2" s="751"/>
      <c r="Z2" s="542" t="s">
        <v>798</v>
      </c>
      <c r="AA2" s="543"/>
      <c r="AB2" s="1636"/>
      <c r="AC2" s="1636"/>
      <c r="AH2" s="1636"/>
      <c r="AK2" s="544"/>
      <c r="AQ2" s="1632"/>
      <c r="AR2" s="1632"/>
      <c r="AS2" s="1632"/>
      <c r="AT2" s="1632"/>
      <c r="AU2" s="1632"/>
      <c r="AV2" s="1160">
        <v>0</v>
      </c>
    </row>
    <row customHeight="1" ht="11.25" hidden="1">
      <c r="J3" s="1635"/>
      <c r="K3" s="1635"/>
      <c r="L3" s="1635"/>
      <c r="M3" s="1635"/>
      <c r="N3" s="1635"/>
      <c r="O3" s="1635"/>
      <c r="P3" s="1635"/>
      <c r="Q3" s="1635"/>
      <c r="R3" s="1635"/>
      <c r="S3" s="1635"/>
      <c r="T3" s="1635"/>
      <c r="U3" s="1635"/>
      <c r="V3" s="1635"/>
      <c r="W3" s="1635"/>
      <c r="X3" s="1635"/>
      <c r="Y3" s="1635"/>
      <c r="AV3" s="1631">
        <v>0</v>
      </c>
    </row>
    <row s="1632" customFormat="1" customHeight="1" ht="11.25" hidden="1">
      <c r="A4" s="987"/>
      <c r="B4" s="1160"/>
      <c r="C4" s="1636"/>
      <c r="D4" s="362"/>
      <c r="J4" s="1632"/>
      <c r="K4" s="1632"/>
      <c r="L4" s="1632"/>
      <c r="M4" s="1632"/>
      <c r="N4" s="1632"/>
      <c r="O4" s="1632"/>
      <c r="P4" s="1632"/>
      <c r="Q4" s="1632"/>
      <c r="R4" s="1632"/>
      <c r="S4" s="1632"/>
      <c r="T4" s="1632"/>
      <c r="U4" s="1632"/>
      <c r="V4" s="1632"/>
      <c r="W4" s="1632"/>
      <c r="X4" s="1632"/>
      <c r="Y4" s="1632"/>
      <c r="Z4" s="1632">
        <v>4</v>
      </c>
      <c r="AA4" s="1160"/>
      <c r="AB4" s="1636"/>
      <c r="AC4" s="1636"/>
      <c r="AD4" s="1160"/>
      <c r="AE4" s="1160"/>
      <c r="AF4" s="1160"/>
      <c r="AG4" s="1160"/>
      <c r="AH4" s="1636"/>
      <c r="AI4" s="1160"/>
      <c r="AJ4" s="1160"/>
      <c r="AK4" s="544"/>
      <c r="AL4" s="1160"/>
      <c r="AM4" s="1160"/>
      <c r="AN4" s="1160"/>
      <c r="AO4" s="1160"/>
      <c r="AP4" s="1160"/>
      <c r="AV4" s="1632">
        <v>0</v>
      </c>
    </row>
    <row customHeight="1" ht="11.549999999999999">
      <c r="J5" s="1635"/>
      <c r="K5" s="1635"/>
      <c r="L5" s="1635"/>
      <c r="M5" s="1635"/>
      <c r="N5" s="1635"/>
      <c r="O5" s="1635"/>
      <c r="P5" s="1635"/>
      <c r="Q5" s="1635"/>
      <c r="R5" s="1635"/>
      <c r="S5" s="1635"/>
      <c r="T5" s="1635"/>
      <c r="U5" s="1635"/>
      <c r="V5" s="1635"/>
      <c r="W5" s="1635"/>
      <c r="X5" s="1635"/>
      <c r="Y5" s="1635"/>
      <c r="AV5" s="1631">
        <v>11</v>
      </c>
    </row>
    <row customHeight="1" ht="31.5">
      <c r="E6" s="2307" t="s">
        <v>799</v>
      </c>
      <c r="F6" s="2307"/>
      <c r="G6" s="2307"/>
      <c r="H6" s="2307"/>
      <c r="I6" s="2307"/>
      <c r="J6" s="2307"/>
      <c r="K6" s="2307"/>
      <c r="L6" s="2307"/>
      <c r="M6" s="2307"/>
      <c r="N6" s="2307"/>
      <c r="O6" s="2307"/>
      <c r="P6" s="2307"/>
      <c r="Q6" s="2307"/>
      <c r="R6" s="2307"/>
      <c r="S6" s="2307"/>
      <c r="T6" s="2307"/>
      <c r="U6" s="2307"/>
      <c r="V6" s="2307"/>
      <c r="W6" s="2307"/>
      <c r="X6" s="2307"/>
      <c r="Y6" s="2307"/>
      <c r="Z6" s="556"/>
      <c r="AV6" s="1631">
        <v>30</v>
      </c>
    </row>
    <row customHeight="1" ht="11.549999999999999">
      <c r="E7" s="2249" t="str">
        <f>IF(org=0,"Не определено",org)</f>
        <v>КЧРГУП "Теплоэнерго"</v>
      </c>
      <c r="F7" s="2249"/>
      <c r="G7" s="2249"/>
      <c r="H7" s="2249"/>
      <c r="I7" s="2249"/>
      <c r="J7" s="2249"/>
      <c r="K7" s="2249"/>
      <c r="L7" s="2249"/>
      <c r="M7" s="2249"/>
      <c r="N7" s="2249"/>
      <c r="O7" s="2249"/>
      <c r="P7" s="2249"/>
      <c r="Q7" s="2249"/>
      <c r="R7" s="2249"/>
      <c r="S7" s="2249"/>
      <c r="T7" s="2249"/>
      <c r="U7" s="2249"/>
      <c r="V7" s="2249"/>
      <c r="W7" s="2249"/>
      <c r="X7" s="2249"/>
      <c r="Y7" s="2249"/>
      <c r="AV7" s="1631">
        <v>11</v>
      </c>
    </row>
    <row customHeight="1" ht="11.549999999999999">
      <c r="E8" s="1135"/>
      <c r="F8" s="1135"/>
      <c r="G8" s="1135"/>
      <c r="H8" s="1135"/>
      <c r="I8" s="1135"/>
      <c r="J8" s="1136" t="s">
        <v>22</v>
      </c>
      <c r="K8" s="1136" t="s">
        <v>22</v>
      </c>
      <c r="L8" s="1136" t="s">
        <v>22</v>
      </c>
      <c r="M8" s="1136" t="s">
        <v>22</v>
      </c>
      <c r="N8" s="1136" t="s">
        <v>22</v>
      </c>
      <c r="O8" s="1136" t="s">
        <v>22</v>
      </c>
      <c r="P8" s="1136" t="s">
        <v>22</v>
      </c>
      <c r="Q8" s="1136" t="s">
        <v>22</v>
      </c>
      <c r="R8" s="1136" t="s">
        <v>22</v>
      </c>
      <c r="S8" s="1136" t="s">
        <v>22</v>
      </c>
      <c r="T8" s="1136" t="s">
        <v>22</v>
      </c>
      <c r="U8" s="1136" t="s">
        <v>22</v>
      </c>
      <c r="V8" s="1136" t="s">
        <v>22</v>
      </c>
      <c r="W8" s="1136" t="s">
        <v>22</v>
      </c>
      <c r="X8" s="1136" t="s">
        <v>22</v>
      </c>
      <c r="Y8" s="1136" t="s">
        <v>22</v>
      </c>
      <c r="AV8" s="1631">
        <v>11</v>
      </c>
    </row>
    <row s="1642" customFormat="1" customHeight="1" ht="4.2">
      <c r="A9" s="1167"/>
      <c r="D9" s="1642"/>
      <c r="H9" s="889"/>
      <c r="I9" s="889" t="s">
        <v>167</v>
      </c>
      <c r="J9" s="889" t="s">
        <v>172</v>
      </c>
      <c r="K9" s="889" t="s">
        <v>174</v>
      </c>
      <c r="L9" s="889" t="s">
        <v>176</v>
      </c>
      <c r="M9" s="889" t="s">
        <v>178</v>
      </c>
      <c r="N9" s="889" t="s">
        <v>180</v>
      </c>
      <c r="O9" s="889" t="s">
        <v>182</v>
      </c>
      <c r="P9" s="889" t="s">
        <v>184</v>
      </c>
      <c r="Q9" s="889" t="s">
        <v>186</v>
      </c>
      <c r="R9" s="889" t="s">
        <v>188</v>
      </c>
      <c r="S9" s="889" t="s">
        <v>190</v>
      </c>
      <c r="T9" s="889" t="s">
        <v>192</v>
      </c>
      <c r="U9" s="889" t="s">
        <v>194</v>
      </c>
      <c r="V9" s="889" t="s">
        <v>196</v>
      </c>
      <c r="W9" s="889" t="s">
        <v>198</v>
      </c>
      <c r="X9" s="889" t="s">
        <v>200</v>
      </c>
      <c r="Y9" s="889" t="s">
        <v>202</v>
      </c>
      <c r="AV9" s="1636">
        <v>4</v>
      </c>
    </row>
    <row customHeight="1" ht="11.549999999999999">
      <c r="E10" s="711"/>
      <c r="F10" s="2367" t="s">
        <v>157</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системе теплоснабжения</v>
      </c>
      <c r="J10" s="2393" t="str">
        <f>IF(J9="","",INDEX(DIFFERENTIATION_UNMERGE_VD,MATCH(J9,DIFFERENTIATION_ID_DIFF,0)))</f>
        <v>Подключение (технологическое присоединение) к системе теплоснабжения</v>
      </c>
      <c r="K10" s="2393" t="str">
        <f>IF(K9="","",INDEX(DIFFERENTIATION_UNMERGE_VD,MATCH(K9,DIFFERENTIATION_ID_DIFF,0)))</f>
        <v>Подключение (технологическое присоединение) к системе теплоснабжения</v>
      </c>
      <c r="L10" s="2393" t="str">
        <f>IF(L9="","",INDEX(DIFFERENTIATION_UNMERGE_VD,MATCH(L9,DIFFERENTIATION_ID_DIFF,0)))</f>
        <v>Подключение (технологическое присоединение) к системе теплоснабжения</v>
      </c>
      <c r="M10" s="2393" t="str">
        <f>IF(M9="","",INDEX(DIFFERENTIATION_UNMERGE_VD,MATCH(M9,DIFFERENTIATION_ID_DIFF,0)))</f>
        <v>Подключение (технологическое присоединение) к системе теплоснабжения</v>
      </c>
      <c r="N10" s="2393" t="str">
        <f>IF(N9="","",INDEX(DIFFERENTIATION_UNMERGE_VD,MATCH(N9,DIFFERENTIATION_ID_DIFF,0)))</f>
        <v>Подключение (технологическое присоединение) к системе теплоснабжения</v>
      </c>
      <c r="O10" s="2393" t="str">
        <f>IF(O9="","",INDEX(DIFFERENTIATION_UNMERGE_VD,MATCH(O9,DIFFERENTIATION_ID_DIFF,0)))</f>
        <v>Подключение (технологическое присоединение) к системе теплоснабжения</v>
      </c>
      <c r="P10" s="2393" t="str">
        <f>IF(P9="","",INDEX(DIFFERENTIATION_UNMERGE_VD,MATCH(P9,DIFFERENTIATION_ID_DIFF,0)))</f>
        <v>Подключение (технологическое присоединение) к системе теплоснабжения</v>
      </c>
      <c r="Q10" s="2393" t="str">
        <f>IF(Q9="","",INDEX(DIFFERENTIATION_UNMERGE_VD,MATCH(Q9,DIFFERENTIATION_ID_DIFF,0)))</f>
        <v>Подключение (технологическое присоединение) к системе теплоснабжения</v>
      </c>
      <c r="R10" s="2393" t="str">
        <f>IF(R9="","",INDEX(DIFFERENTIATION_UNMERGE_VD,MATCH(R9,DIFFERENTIATION_ID_DIFF,0)))</f>
        <v>Подключение (технологическое присоединение) к системе теплоснабжения</v>
      </c>
      <c r="S10" s="2393" t="str">
        <f>IF(S9="","",INDEX(DIFFERENTIATION_UNMERGE_VD,MATCH(S9,DIFFERENTIATION_ID_DIFF,0)))</f>
        <v>Подключение (технологическое присоединение) к системе теплоснабжения</v>
      </c>
      <c r="T10" s="2393" t="str">
        <f>IF(T9="","",INDEX(DIFFERENTIATION_UNMERGE_VD,MATCH(T9,DIFFERENTIATION_ID_DIFF,0)))</f>
        <v>Подключение (технологическое присоединение) к системе теплоснабжения</v>
      </c>
      <c r="U10" s="2393" t="str">
        <f>IF(U9="","",INDEX(DIFFERENTIATION_UNMERGE_VD,MATCH(U9,DIFFERENTIATION_ID_DIFF,0)))</f>
        <v>Подключение (технологическое присоединение) к системе теплоснабжения</v>
      </c>
      <c r="V10" s="2393" t="str">
        <f>IF(V9="","",INDEX(DIFFERENTIATION_UNMERGE_VD,MATCH(V9,DIFFERENTIATION_ID_DIFF,0)))</f>
        <v>Подключение (технологическое присоединение) к системе теплоснабжения</v>
      </c>
      <c r="W10" s="2393" t="str">
        <f>IF(W9="","",INDEX(DIFFERENTIATION_UNMERGE_VD,MATCH(W9,DIFFERENTIATION_ID_DIFF,0)))</f>
        <v>Подключение (технологическое присоединение) к системе теплоснабжения</v>
      </c>
      <c r="X10" s="2393" t="str">
        <f>IF(X9="","",INDEX(DIFFERENTIATION_UNMERGE_VD,MATCH(X9,DIFFERENTIATION_ID_DIFF,0)))</f>
        <v>Подключение (технологическое присоединение) к системе теплоснабжения</v>
      </c>
      <c r="Y10" s="2393" t="str">
        <f>IF(Y9="","",INDEX(DIFFERENTIATION_UNMERGE_VD,MATCH(Y9,DIFFERENTIATION_ID_DIFF,0)))</f>
        <v>Подключение (технологическое присоединение) к системе теплоснабжения</v>
      </c>
      <c r="Z10" s="2127"/>
      <c r="AV10" s="1631">
        <v>11</v>
      </c>
    </row>
    <row customHeight="1" ht="11.549999999999999">
      <c r="E11" s="711"/>
      <c r="F11" s="2367" t="s">
        <v>644</v>
      </c>
      <c r="G11" s="2368"/>
      <c r="H11" s="1552" t="str">
        <f>IF(H9="","",INDEX(DIFFERENTIATION_UNMERGE_AREA,MATCH(H9,DIFFERENTIATION_ID_DIFF,0)))</f>
        <v/>
      </c>
      <c r="I11" s="1552" t="str">
        <f>IF(I9="","",INDEX(DIFFERENTIATION_UNMERGE_AREA,MATCH(I9,DIFFERENTIATION_ID_DIFF,0)))</f>
        <v>Территория 1</v>
      </c>
      <c r="J11" s="2393" t="str">
        <f>IF(J9="","",INDEX(DIFFERENTIATION_UNMERGE_AREA,MATCH(J9,DIFFERENTIATION_ID_DIFF,0)))</f>
        <v>Территория 2</v>
      </c>
      <c r="K11" s="2393" t="str">
        <f>IF(K9="","",INDEX(DIFFERENTIATION_UNMERGE_AREA,MATCH(K9,DIFFERENTIATION_ID_DIFF,0)))</f>
        <v>Территория 2</v>
      </c>
      <c r="L11" s="2393" t="str">
        <f>IF(L9="","",INDEX(DIFFERENTIATION_UNMERGE_AREA,MATCH(L9,DIFFERENTIATION_ID_DIFF,0)))</f>
        <v>Территория 2</v>
      </c>
      <c r="M11" s="2393" t="str">
        <f>IF(M9="","",INDEX(DIFFERENTIATION_UNMERGE_AREA,MATCH(M9,DIFFERENTIATION_ID_DIFF,0)))</f>
        <v>Территория 3</v>
      </c>
      <c r="N11" s="2393" t="str">
        <f>IF(N9="","",INDEX(DIFFERENTIATION_UNMERGE_AREA,MATCH(N9,DIFFERENTIATION_ID_DIFF,0)))</f>
        <v>Территория 4</v>
      </c>
      <c r="O11" s="2393" t="str">
        <f>IF(O9="","",INDEX(DIFFERENTIATION_UNMERGE_AREA,MATCH(O9,DIFFERENTIATION_ID_DIFF,0)))</f>
        <v>Территория 5</v>
      </c>
      <c r="P11" s="2393" t="str">
        <f>IF(P9="","",INDEX(DIFFERENTIATION_UNMERGE_AREA,MATCH(P9,DIFFERENTIATION_ID_DIFF,0)))</f>
        <v>Территория 5</v>
      </c>
      <c r="Q11" s="2393" t="str">
        <f>IF(Q9="","",INDEX(DIFFERENTIATION_UNMERGE_AREA,MATCH(Q9,DIFFERENTIATION_ID_DIFF,0)))</f>
        <v>Территория 5</v>
      </c>
      <c r="R11" s="2393" t="str">
        <f>IF(R9="","",INDEX(DIFFERENTIATION_UNMERGE_AREA,MATCH(R9,DIFFERENTIATION_ID_DIFF,0)))</f>
        <v>Территория 6</v>
      </c>
      <c r="S11" s="2393" t="str">
        <f>IF(S9="","",INDEX(DIFFERENTIATION_UNMERGE_AREA,MATCH(S9,DIFFERENTIATION_ID_DIFF,0)))</f>
        <v>Территория 7</v>
      </c>
      <c r="T11" s="2393" t="str">
        <f>IF(T9="","",INDEX(DIFFERENTIATION_UNMERGE_AREA,MATCH(T9,DIFFERENTIATION_ID_DIFF,0)))</f>
        <v>Территория 7</v>
      </c>
      <c r="U11" s="2393" t="str">
        <f>IF(U9="","",INDEX(DIFFERENTIATION_UNMERGE_AREA,MATCH(U9,DIFFERENTIATION_ID_DIFF,0)))</f>
        <v>Территория 7</v>
      </c>
      <c r="V11" s="2393" t="str">
        <f>IF(V9="","",INDEX(DIFFERENTIATION_UNMERGE_AREA,MATCH(V9,DIFFERENTIATION_ID_DIFF,0)))</f>
        <v>Территория 8</v>
      </c>
      <c r="W11" s="2393" t="str">
        <f>IF(W9="","",INDEX(DIFFERENTIATION_UNMERGE_AREA,MATCH(W9,DIFFERENTIATION_ID_DIFF,0)))</f>
        <v>Территория 8</v>
      </c>
      <c r="X11" s="2393" t="str">
        <f>IF(X9="","",INDEX(DIFFERENTIATION_UNMERGE_AREA,MATCH(X9,DIFFERENTIATION_ID_DIFF,0)))</f>
        <v>Территория 8</v>
      </c>
      <c r="Y11" s="2393" t="str">
        <f>IF(Y9="","",INDEX(DIFFERENTIATION_UNMERGE_AREA,MATCH(Y9,DIFFERENTIATION_ID_DIFF,0)))</f>
        <v>Территория 9</v>
      </c>
      <c r="Z11" s="2127"/>
      <c r="AV11" s="1631">
        <v>11</v>
      </c>
    </row>
    <row customHeight="1" ht="1.05">
      <c r="E12" s="1662"/>
      <c r="F12" s="2390" t="s">
        <v>645</v>
      </c>
      <c r="G12" s="2391"/>
      <c r="H12" s="1663" t="str">
        <f>IF(H9="","",INDEX(DIFFERENTIATION_UNMERGE_SYSTEM,MATCH(H9,DIFFERENTIATION_ID_DIFF,0)))</f>
        <v/>
      </c>
      <c r="I12" s="1663" t="str">
        <f>IF(I9="","",INDEX(DIFFERENTIATION_UNMERGE_SYSTEM,MATCH(I9,DIFFERENTIATION_ID_DIFF,0)))</f>
        <v>Центральная котельная, а. Адыге-Хабль</v>
      </c>
      <c r="J12" s="1663" t="str">
        <f>IF(J9="","",INDEX(DIFFERENTIATION_UNMERGE_SYSTEM,MATCH(J9,DIFFERENTIATION_ID_DIFF,0)))</f>
        <v>Центральная котельная, г. Теберда</v>
      </c>
      <c r="K12" s="1663" t="str">
        <f>IF(K9="","",INDEX(DIFFERENTIATION_UNMERGE_SYSTEM,MATCH(K9,DIFFERENTIATION_ID_DIFF,0)))</f>
        <v>Котельная "Южная", г. Теберда</v>
      </c>
      <c r="L12" s="1663" t="str">
        <f>IF(L9="","",INDEX(DIFFERENTIATION_UNMERGE_SYSTEM,MATCH(L9,DIFFERENTIATION_ID_DIFF,0)))</f>
        <v>Котельная заповедника, г. Теберда</v>
      </c>
      <c r="M12" s="1663" t="str">
        <f>IF(M9="","",INDEX(DIFFERENTIATION_UNMERGE_SYSTEM,MATCH(M9,DIFFERENTIATION_ID_DIFF,0)))</f>
        <v>Центральная котельная, п. Домбай</v>
      </c>
      <c r="N12" s="1663" t="str">
        <f>IF(N9="","",INDEX(DIFFERENTIATION_UNMERGE_SYSTEM,MATCH(N9,DIFFERENTIATION_ID_DIFF,0)))</f>
        <v>АБМК, п. Правокубанский</v>
      </c>
      <c r="O12" s="1663" t="str">
        <f>IF(O9="","",INDEX(DIFFERENTIATION_UNMERGE_SYSTEM,MATCH(O9,DIFFERENTIATION_ID_DIFF,0)))</f>
        <v>Котельная №1, с. Учкекен</v>
      </c>
      <c r="P12" s="1663" t="str">
        <f>IF(P9="","",INDEX(DIFFERENTIATION_UNMERGE_SYSTEM,MATCH(P9,DIFFERENTIATION_ID_DIFF,0)))</f>
        <v>Котельная №2, с. Учкекен</v>
      </c>
      <c r="Q12" s="1663" t="str">
        <f>IF(Q9="","",INDEX(DIFFERENTIATION_UNMERGE_SYSTEM,MATCH(Q9,DIFFERENTIATION_ID_DIFF,0)))</f>
        <v>Котельная №3, с. Учкекен</v>
      </c>
      <c r="R12" s="1663" t="str">
        <f>IF(R9="","",INDEX(DIFFERENTIATION_UNMERGE_SYSTEM,MATCH(R9,DIFFERENTIATION_ID_DIFF,0)))</f>
        <v>Центральная котельная, п. Эркен-Шахар</v>
      </c>
      <c r="S12" s="1663" t="str">
        <f>IF(S9="","",INDEX(DIFFERENTIATION_UNMERGE_SYSTEM,MATCH(S9,DIFFERENTIATION_ID_DIFF,0)))</f>
        <v>Центральная котельная, п. Кавказский</v>
      </c>
      <c r="T12" s="1663" t="str">
        <f>IF(T9="","",INDEX(DIFFERENTIATION_UNMERGE_SYSTEM,MATCH(T9,DIFFERENTIATION_ID_DIFF,0)))</f>
        <v>Центральная котельная, п. Октябрьский</v>
      </c>
      <c r="U12" s="1663" t="str">
        <f>IF(U9="","",INDEX(DIFFERENTIATION_UNMERGE_SYSTEM,MATCH(U9,DIFFERENTIATION_ID_DIFF,0)))</f>
        <v>Центральная котельная, п. Ударный</v>
      </c>
      <c r="V12" s="1663" t="str">
        <f>IF(V9="","",INDEX(DIFFERENTIATION_UNMERGE_SYSTEM,MATCH(V9,DIFFERENTIATION_ID_DIFF,0)))</f>
        <v>Центральная котельная, ст. Преградная</v>
      </c>
      <c r="W12" s="1663" t="str">
        <f>IF(W9="","",INDEX(DIFFERENTIATION_UNMERGE_SYSTEM,MATCH(W9,DIFFERENTIATION_ID_DIFF,0)))</f>
        <v>Центральная котельная, с. Уруп</v>
      </c>
      <c r="X12" s="1663" t="str">
        <f>IF(X9="","",INDEX(DIFFERENTIATION_UNMERGE_SYSTEM,MATCH(X9,DIFFERENTIATION_ID_DIFF,0)))</f>
        <v>Центральная котельная, п. Медногорский</v>
      </c>
      <c r="Y12" s="1663" t="str">
        <f>IF(Y9="","",INDEX(DIFFERENTIATION_UNMERGE_SYSTEM,MATCH(Y9,DIFFERENTIATION_ID_DIFF,0)))</f>
        <v>Центральная котельная, а. Хабез</v>
      </c>
      <c r="Z12" s="2127"/>
      <c r="AV12" s="1631">
        <v>1</v>
      </c>
    </row>
    <row customHeight="1" ht="11.549999999999999">
      <c r="E13" s="2369" t="s">
        <v>380</v>
      </c>
      <c r="F13" s="2370"/>
      <c r="G13" s="2370"/>
      <c r="H13" s="1551"/>
      <c r="I13" s="1551"/>
      <c r="J13" s="2367"/>
      <c r="K13" s="2367"/>
      <c r="L13" s="2367"/>
      <c r="M13" s="2367"/>
      <c r="N13" s="2367"/>
      <c r="O13" s="2367"/>
      <c r="P13" s="2367"/>
      <c r="Q13" s="2367"/>
      <c r="R13" s="2367"/>
      <c r="S13" s="2367"/>
      <c r="T13" s="2367"/>
      <c r="U13" s="2367"/>
      <c r="V13" s="2367"/>
      <c r="W13" s="2367"/>
      <c r="X13" s="2367"/>
      <c r="Y13" s="2367"/>
      <c r="Z13" s="2127"/>
      <c r="AV13" s="1631">
        <v>11</v>
      </c>
    </row>
    <row customHeight="1" ht="24">
      <c r="E14" s="1639" t="s">
        <v>88</v>
      </c>
      <c r="F14" s="1634" t="s">
        <v>382</v>
      </c>
      <c r="G14" s="1634" t="s">
        <v>646</v>
      </c>
      <c r="H14" s="1634" t="s">
        <v>383</v>
      </c>
      <c r="I14" s="1634" t="s">
        <v>383</v>
      </c>
      <c r="J14" s="2312" t="s">
        <v>383</v>
      </c>
      <c r="K14" s="2312" t="s">
        <v>383</v>
      </c>
      <c r="L14" s="2312" t="s">
        <v>383</v>
      </c>
      <c r="M14" s="2312" t="s">
        <v>383</v>
      </c>
      <c r="N14" s="2312" t="s">
        <v>383</v>
      </c>
      <c r="O14" s="2312" t="s">
        <v>383</v>
      </c>
      <c r="P14" s="2312" t="s">
        <v>383</v>
      </c>
      <c r="Q14" s="2312" t="s">
        <v>383</v>
      </c>
      <c r="R14" s="2312" t="s">
        <v>383</v>
      </c>
      <c r="S14" s="2312" t="s">
        <v>383</v>
      </c>
      <c r="T14" s="2312" t="s">
        <v>383</v>
      </c>
      <c r="U14" s="2312" t="s">
        <v>383</v>
      </c>
      <c r="V14" s="2312" t="s">
        <v>383</v>
      </c>
      <c r="W14" s="2312" t="s">
        <v>383</v>
      </c>
      <c r="X14" s="2312" t="s">
        <v>383</v>
      </c>
      <c r="Y14" s="2312" t="s">
        <v>383</v>
      </c>
      <c r="Z14" s="2127"/>
      <c r="AV14" s="1631">
        <v>23</v>
      </c>
    </row>
    <row customHeight="1" ht="19.95">
      <c r="D15" s="1638"/>
      <c r="E15" s="1630" t="s">
        <v>161</v>
      </c>
      <c r="F15" s="707" t="s">
        <v>800</v>
      </c>
      <c r="G15" s="1646" t="s">
        <v>632</v>
      </c>
      <c r="H15" s="557"/>
      <c r="I15" s="557"/>
      <c r="J15" s="557"/>
      <c r="K15" s="557"/>
      <c r="L15" s="557"/>
      <c r="M15" s="557"/>
      <c r="N15" s="557"/>
      <c r="O15" s="557"/>
      <c r="P15" s="557"/>
      <c r="Q15" s="557"/>
      <c r="R15" s="557"/>
      <c r="S15" s="557"/>
      <c r="T15" s="557"/>
      <c r="U15" s="557"/>
      <c r="V15" s="557"/>
      <c r="W15" s="557"/>
      <c r="X15" s="557"/>
      <c r="Y15" s="557"/>
      <c r="Z15" s="289" t="s">
        <v>801</v>
      </c>
      <c r="AA15" s="543" t="s">
        <v>726</v>
      </c>
      <c r="AV15" s="1631">
        <v>19</v>
      </c>
    </row>
    <row customHeight="1" ht="35.699999999999996">
      <c r="D16" s="1638"/>
      <c r="E16" s="1630" t="s">
        <v>104</v>
      </c>
      <c r="F16" s="707" t="s">
        <v>802</v>
      </c>
      <c r="G16" s="1646" t="s">
        <v>632</v>
      </c>
      <c r="H16" s="558">
        <f>SUM(H17,H20:H32)</f>
        <v>0</v>
      </c>
      <c r="I16" s="558">
        <f>SUM(I17,I20,I23,I26,I29:I32)</f>
        <v>0</v>
      </c>
      <c r="J16" s="558">
        <f>SUM(J17,J20:J32)</f>
        <v>0</v>
      </c>
      <c r="K16" s="558">
        <f>SUM(K17,K20:K32)</f>
        <v>0</v>
      </c>
      <c r="L16" s="558">
        <f>SUM(L17,L20:L32)</f>
        <v>0</v>
      </c>
      <c r="M16" s="558">
        <f>SUM(M17,M20:M32)</f>
        <v>0</v>
      </c>
      <c r="N16" s="558">
        <f>SUM(N17,N20:N32)</f>
        <v>0</v>
      </c>
      <c r="O16" s="558">
        <f>SUM(O17,O20:O32)</f>
        <v>0</v>
      </c>
      <c r="P16" s="558">
        <f>SUM(P17,P20:P32)</f>
        <v>0</v>
      </c>
      <c r="Q16" s="558">
        <f>SUM(Q17,Q20:Q32)</f>
        <v>0</v>
      </c>
      <c r="R16" s="558">
        <f>SUM(R17,R20:R32)</f>
        <v>0</v>
      </c>
      <c r="S16" s="558">
        <f>SUM(S17,S20:S32)</f>
        <v>0</v>
      </c>
      <c r="T16" s="558">
        <f>SUM(T17,T20:T32)</f>
        <v>0</v>
      </c>
      <c r="U16" s="558">
        <f>SUM(U17,U20:U32)</f>
        <v>0</v>
      </c>
      <c r="V16" s="558">
        <f>SUM(V17,V20:V32)</f>
        <v>0</v>
      </c>
      <c r="W16" s="558">
        <f>SUM(W17,W20:W32)</f>
        <v>0</v>
      </c>
      <c r="X16" s="558">
        <f>SUM(X17,X20:X32)</f>
        <v>0</v>
      </c>
      <c r="Y16" s="558">
        <f>SUM(Y17,Y20:Y32)</f>
        <v>0</v>
      </c>
      <c r="Z16" s="289" t="s">
        <v>803</v>
      </c>
      <c r="AA16" s="543" t="s">
        <v>726</v>
      </c>
      <c r="AV16" s="1631">
        <v>34</v>
      </c>
    </row>
    <row customHeight="1" ht="19.95">
      <c r="D17" s="1638"/>
      <c r="E17" s="1664" t="s">
        <v>804</v>
      </c>
      <c r="F17" s="954" t="s">
        <v>805</v>
      </c>
      <c r="G17" s="1643" t="s">
        <v>632</v>
      </c>
      <c r="H17" s="557"/>
      <c r="I17" s="557"/>
      <c r="J17" s="557"/>
      <c r="K17" s="557"/>
      <c r="L17" s="557"/>
      <c r="M17" s="557"/>
      <c r="N17" s="557"/>
      <c r="O17" s="557"/>
      <c r="P17" s="557"/>
      <c r="Q17" s="557"/>
      <c r="R17" s="557"/>
      <c r="S17" s="557"/>
      <c r="T17" s="557"/>
      <c r="U17" s="557"/>
      <c r="V17" s="557"/>
      <c r="W17" s="557"/>
      <c r="X17" s="557"/>
      <c r="Y17" s="557"/>
      <c r="Z17" s="289" t="s">
        <v>806</v>
      </c>
      <c r="AA17" s="543"/>
      <c r="AV17" s="1631">
        <v>19</v>
      </c>
    </row>
    <row customHeight="1" ht="24">
      <c r="D18" s="1638"/>
      <c r="E18" s="1664" t="s">
        <v>807</v>
      </c>
      <c r="F18" s="1650" t="s">
        <v>808</v>
      </c>
      <c r="G18" s="1643" t="s">
        <v>632</v>
      </c>
      <c r="H18" s="557"/>
      <c r="I18" s="557"/>
      <c r="J18" s="557"/>
      <c r="K18" s="557"/>
      <c r="L18" s="557"/>
      <c r="M18" s="557"/>
      <c r="N18" s="557"/>
      <c r="O18" s="557"/>
      <c r="P18" s="557"/>
      <c r="Q18" s="557"/>
      <c r="R18" s="557"/>
      <c r="S18" s="557"/>
      <c r="T18" s="557"/>
      <c r="U18" s="557"/>
      <c r="V18" s="557"/>
      <c r="W18" s="557"/>
      <c r="X18" s="557"/>
      <c r="Y18" s="557"/>
      <c r="Z18" s="289" t="s">
        <v>809</v>
      </c>
      <c r="AA18" s="543"/>
      <c r="AV18" s="1631">
        <v>23</v>
      </c>
    </row>
    <row customHeight="1" ht="35.699999999999996">
      <c r="D19" s="1638"/>
      <c r="E19" s="1664" t="s">
        <v>810</v>
      </c>
      <c r="F19" s="1650" t="s">
        <v>811</v>
      </c>
      <c r="G19" s="1643" t="s">
        <v>632</v>
      </c>
      <c r="H19" s="557"/>
      <c r="I19" s="557"/>
      <c r="J19" s="557"/>
      <c r="K19" s="557"/>
      <c r="L19" s="557"/>
      <c r="M19" s="557"/>
      <c r="N19" s="557"/>
      <c r="O19" s="557"/>
      <c r="P19" s="557"/>
      <c r="Q19" s="557"/>
      <c r="R19" s="557"/>
      <c r="S19" s="557"/>
      <c r="T19" s="557"/>
      <c r="U19" s="557"/>
      <c r="V19" s="557"/>
      <c r="W19" s="557"/>
      <c r="X19" s="557"/>
      <c r="Y19" s="557"/>
      <c r="Z19" s="289"/>
      <c r="AA19" s="543"/>
      <c r="AV19" s="1631">
        <v>34</v>
      </c>
    </row>
    <row customHeight="1" ht="19.95">
      <c r="D20" s="1638"/>
      <c r="E20" s="1664" t="s">
        <v>387</v>
      </c>
      <c r="F20" s="954" t="s">
        <v>812</v>
      </c>
      <c r="G20" s="1643" t="s">
        <v>632</v>
      </c>
      <c r="H20" s="557"/>
      <c r="I20" s="557"/>
      <c r="J20" s="557"/>
      <c r="K20" s="557"/>
      <c r="L20" s="557"/>
      <c r="M20" s="557"/>
      <c r="N20" s="557"/>
      <c r="O20" s="557"/>
      <c r="P20" s="557"/>
      <c r="Q20" s="557"/>
      <c r="R20" s="557"/>
      <c r="S20" s="557"/>
      <c r="T20" s="557"/>
      <c r="U20" s="557"/>
      <c r="V20" s="557"/>
      <c r="W20" s="557"/>
      <c r="X20" s="557"/>
      <c r="Y20" s="557"/>
      <c r="Z20" s="289" t="s">
        <v>813</v>
      </c>
      <c r="AA20" s="543"/>
      <c r="AV20" s="1631">
        <v>19</v>
      </c>
    </row>
    <row customHeight="1" ht="19.95">
      <c r="D21" s="1638"/>
      <c r="E21" s="1664" t="s">
        <v>814</v>
      </c>
      <c r="F21" s="1650" t="s">
        <v>815</v>
      </c>
      <c r="G21" s="1643" t="s">
        <v>632</v>
      </c>
      <c r="H21" s="557"/>
      <c r="I21" s="557"/>
      <c r="J21" s="557"/>
      <c r="K21" s="557"/>
      <c r="L21" s="557"/>
      <c r="M21" s="557"/>
      <c r="N21" s="557"/>
      <c r="O21" s="557"/>
      <c r="P21" s="557"/>
      <c r="Q21" s="557"/>
      <c r="R21" s="557"/>
      <c r="S21" s="557"/>
      <c r="T21" s="557"/>
      <c r="U21" s="557"/>
      <c r="V21" s="557"/>
      <c r="W21" s="557"/>
      <c r="X21" s="557"/>
      <c r="Y21" s="557"/>
      <c r="Z21" s="289"/>
      <c r="AA21" s="543"/>
      <c r="AV21" s="1631">
        <v>19</v>
      </c>
    </row>
    <row customHeight="1" ht="19.95">
      <c r="D22" s="1638"/>
      <c r="E22" s="1664" t="s">
        <v>816</v>
      </c>
      <c r="F22" s="1650" t="s">
        <v>817</v>
      </c>
      <c r="G22" s="1643" t="s">
        <v>632</v>
      </c>
      <c r="H22" s="557"/>
      <c r="I22" s="557"/>
      <c r="J22" s="557"/>
      <c r="K22" s="557"/>
      <c r="L22" s="557"/>
      <c r="M22" s="557"/>
      <c r="N22" s="557"/>
      <c r="O22" s="557"/>
      <c r="P22" s="557"/>
      <c r="Q22" s="557"/>
      <c r="R22" s="557"/>
      <c r="S22" s="557"/>
      <c r="T22" s="557"/>
      <c r="U22" s="557"/>
      <c r="V22" s="557"/>
      <c r="W22" s="557"/>
      <c r="X22" s="557"/>
      <c r="Y22" s="557"/>
      <c r="Z22" s="289"/>
      <c r="AA22" s="543"/>
      <c r="AV22" s="1631">
        <v>19</v>
      </c>
    </row>
    <row customHeight="1" ht="24">
      <c r="D23" s="1638"/>
      <c r="E23" s="1664" t="s">
        <v>390</v>
      </c>
      <c r="F23" s="954" t="s">
        <v>818</v>
      </c>
      <c r="G23" s="1643" t="s">
        <v>632</v>
      </c>
      <c r="H23" s="557"/>
      <c r="I23" s="557"/>
      <c r="J23" s="557"/>
      <c r="K23" s="557"/>
      <c r="L23" s="557"/>
      <c r="M23" s="557"/>
      <c r="N23" s="557"/>
      <c r="O23" s="557"/>
      <c r="P23" s="557"/>
      <c r="Q23" s="557"/>
      <c r="R23" s="557"/>
      <c r="S23" s="557"/>
      <c r="T23" s="557"/>
      <c r="U23" s="557"/>
      <c r="V23" s="557"/>
      <c r="W23" s="557"/>
      <c r="X23" s="557"/>
      <c r="Y23" s="557"/>
      <c r="Z23" s="289" t="s">
        <v>819</v>
      </c>
      <c r="AA23" s="543"/>
      <c r="AV23" s="1631">
        <v>23</v>
      </c>
    </row>
    <row customHeight="1" ht="19.95">
      <c r="D24" s="1638"/>
      <c r="E24" s="1664" t="s">
        <v>820</v>
      </c>
      <c r="F24" s="1650" t="s">
        <v>821</v>
      </c>
      <c r="G24" s="1643" t="s">
        <v>632</v>
      </c>
      <c r="H24" s="557"/>
      <c r="I24" s="557"/>
      <c r="J24" s="557"/>
      <c r="K24" s="557"/>
      <c r="L24" s="557"/>
      <c r="M24" s="557"/>
      <c r="N24" s="557"/>
      <c r="O24" s="557"/>
      <c r="P24" s="557"/>
      <c r="Q24" s="557"/>
      <c r="R24" s="557"/>
      <c r="S24" s="557"/>
      <c r="T24" s="557"/>
      <c r="U24" s="557"/>
      <c r="V24" s="557"/>
      <c r="W24" s="557"/>
      <c r="X24" s="557"/>
      <c r="Y24" s="557"/>
      <c r="Z24" s="289"/>
      <c r="AA24" s="543"/>
      <c r="AV24" s="1631">
        <v>19</v>
      </c>
    </row>
    <row customHeight="1" ht="35.699999999999996">
      <c r="D25" s="1638"/>
      <c r="E25" s="1664" t="s">
        <v>822</v>
      </c>
      <c r="F25" s="1650" t="s">
        <v>823</v>
      </c>
      <c r="G25" s="1643" t="s">
        <v>632</v>
      </c>
      <c r="H25" s="557"/>
      <c r="I25" s="557"/>
      <c r="J25" s="557"/>
      <c r="K25" s="557"/>
      <c r="L25" s="557"/>
      <c r="M25" s="557"/>
      <c r="N25" s="557"/>
      <c r="O25" s="557"/>
      <c r="P25" s="557"/>
      <c r="Q25" s="557"/>
      <c r="R25" s="557"/>
      <c r="S25" s="557"/>
      <c r="T25" s="557"/>
      <c r="U25" s="557"/>
      <c r="V25" s="557"/>
      <c r="W25" s="557"/>
      <c r="X25" s="557"/>
      <c r="Y25" s="557"/>
      <c r="Z25" s="289"/>
      <c r="AA25" s="543"/>
      <c r="AV25" s="1631">
        <v>34</v>
      </c>
    </row>
    <row customHeight="1" ht="24">
      <c r="D26" s="1638"/>
      <c r="E26" s="1664" t="s">
        <v>824</v>
      </c>
      <c r="F26" s="954" t="s">
        <v>825</v>
      </c>
      <c r="G26" s="1643" t="s">
        <v>632</v>
      </c>
      <c r="H26" s="557"/>
      <c r="I26" s="557"/>
      <c r="J26" s="557"/>
      <c r="K26" s="557"/>
      <c r="L26" s="557"/>
      <c r="M26" s="557"/>
      <c r="N26" s="557"/>
      <c r="O26" s="557"/>
      <c r="P26" s="557"/>
      <c r="Q26" s="557"/>
      <c r="R26" s="557"/>
      <c r="S26" s="557"/>
      <c r="T26" s="557"/>
      <c r="U26" s="557"/>
      <c r="V26" s="557"/>
      <c r="W26" s="557"/>
      <c r="X26" s="557"/>
      <c r="Y26" s="557"/>
      <c r="Z26" s="289" t="s">
        <v>826</v>
      </c>
      <c r="AA26" s="543"/>
      <c r="AV26" s="1631">
        <v>23</v>
      </c>
    </row>
    <row customHeight="1" ht="19.95">
      <c r="D27" s="1638"/>
      <c r="E27" s="1675" t="s">
        <v>827</v>
      </c>
      <c r="F27" s="1650" t="s">
        <v>828</v>
      </c>
      <c r="G27" s="1654" t="s">
        <v>632</v>
      </c>
      <c r="H27" s="1676"/>
      <c r="I27" s="1676"/>
      <c r="J27" s="1676"/>
      <c r="K27" s="1676"/>
      <c r="L27" s="1676"/>
      <c r="M27" s="1676"/>
      <c r="N27" s="1676"/>
      <c r="O27" s="1676"/>
      <c r="P27" s="1676"/>
      <c r="Q27" s="1676"/>
      <c r="R27" s="1676"/>
      <c r="S27" s="1676"/>
      <c r="T27" s="1676"/>
      <c r="U27" s="1676"/>
      <c r="V27" s="1676"/>
      <c r="W27" s="1676"/>
      <c r="X27" s="1676"/>
      <c r="Y27" s="1676"/>
      <c r="Z27" s="289"/>
      <c r="AA27" s="543"/>
      <c r="AV27" s="1631">
        <v>19</v>
      </c>
    </row>
    <row customHeight="1" ht="19.95">
      <c r="D28" s="1638"/>
      <c r="E28" s="1675" t="s">
        <v>829</v>
      </c>
      <c r="F28" s="1650" t="s">
        <v>830</v>
      </c>
      <c r="G28" s="1654" t="s">
        <v>632</v>
      </c>
      <c r="H28" s="1676"/>
      <c r="I28" s="1676"/>
      <c r="J28" s="1676"/>
      <c r="K28" s="1676"/>
      <c r="L28" s="1676"/>
      <c r="M28" s="1676"/>
      <c r="N28" s="1676"/>
      <c r="O28" s="1676"/>
      <c r="P28" s="1676"/>
      <c r="Q28" s="1676"/>
      <c r="R28" s="1676"/>
      <c r="S28" s="1676"/>
      <c r="T28" s="1676"/>
      <c r="U28" s="1676"/>
      <c r="V28" s="1676"/>
      <c r="W28" s="1676"/>
      <c r="X28" s="1676"/>
      <c r="Y28" s="1676"/>
      <c r="Z28" s="289"/>
      <c r="AA28" s="543"/>
      <c r="AV28" s="1631">
        <v>19</v>
      </c>
    </row>
    <row customHeight="1" ht="19.95">
      <c r="D29" s="1638"/>
      <c r="E29" s="1675" t="s">
        <v>831</v>
      </c>
      <c r="F29" s="954" t="s">
        <v>832</v>
      </c>
      <c r="G29" s="1654" t="s">
        <v>632</v>
      </c>
      <c r="H29" s="1676"/>
      <c r="I29" s="1676"/>
      <c r="J29" s="1676"/>
      <c r="K29" s="1676"/>
      <c r="L29" s="1676"/>
      <c r="M29" s="1676"/>
      <c r="N29" s="1676"/>
      <c r="O29" s="1676"/>
      <c r="P29" s="1676"/>
      <c r="Q29" s="1676"/>
      <c r="R29" s="1676"/>
      <c r="S29" s="1676"/>
      <c r="T29" s="1676"/>
      <c r="U29" s="1676"/>
      <c r="V29" s="1676"/>
      <c r="W29" s="1676"/>
      <c r="X29" s="1676"/>
      <c r="Y29" s="1676"/>
      <c r="Z29" s="289"/>
      <c r="AA29" s="543"/>
      <c r="AV29" s="1631">
        <v>19</v>
      </c>
    </row>
    <row customHeight="1" ht="19.95">
      <c r="D30" s="1638"/>
      <c r="E30" s="1675" t="s">
        <v>833</v>
      </c>
      <c r="F30" s="954" t="s">
        <v>834</v>
      </c>
      <c r="G30" s="1654" t="s">
        <v>632</v>
      </c>
      <c r="H30" s="1676"/>
      <c r="I30" s="1676"/>
      <c r="J30" s="1676"/>
      <c r="K30" s="1676"/>
      <c r="L30" s="1676"/>
      <c r="M30" s="1676"/>
      <c r="N30" s="1676"/>
      <c r="O30" s="1676"/>
      <c r="P30" s="1676"/>
      <c r="Q30" s="1676"/>
      <c r="R30" s="1676"/>
      <c r="S30" s="1676"/>
      <c r="T30" s="1676"/>
      <c r="U30" s="1676"/>
      <c r="V30" s="1676"/>
      <c r="W30" s="1676"/>
      <c r="X30" s="1676"/>
      <c r="Y30" s="1676"/>
      <c r="Z30" s="289"/>
      <c r="AA30" s="543"/>
      <c r="AV30" s="1631">
        <v>19</v>
      </c>
    </row>
    <row customHeight="1" ht="19.95">
      <c r="D31" s="1638"/>
      <c r="E31" s="1675" t="s">
        <v>835</v>
      </c>
      <c r="F31" s="954" t="s">
        <v>836</v>
      </c>
      <c r="G31" s="1654" t="s">
        <v>632</v>
      </c>
      <c r="H31" s="1676"/>
      <c r="I31" s="1676"/>
      <c r="J31" s="1676"/>
      <c r="K31" s="1676"/>
      <c r="L31" s="1676"/>
      <c r="M31" s="1676"/>
      <c r="N31" s="1676"/>
      <c r="O31" s="1676"/>
      <c r="P31" s="1676"/>
      <c r="Q31" s="1676"/>
      <c r="R31" s="1676"/>
      <c r="S31" s="1676"/>
      <c r="T31" s="1676"/>
      <c r="U31" s="1676"/>
      <c r="V31" s="1676"/>
      <c r="W31" s="1676"/>
      <c r="X31" s="1676"/>
      <c r="Y31" s="1676"/>
      <c r="Z31" s="289"/>
      <c r="AA31" s="543"/>
      <c r="AV31" s="1631">
        <v>19</v>
      </c>
    </row>
    <row s="1366" customFormat="1" customHeight="1" ht="35.699999999999996">
      <c r="A32" s="987"/>
      <c r="C32" s="1636"/>
      <c r="D32" s="1638"/>
      <c r="E32" s="1675" t="s">
        <v>837</v>
      </c>
      <c r="F32" s="954" t="s">
        <v>838</v>
      </c>
      <c r="G32" s="1644" t="s">
        <v>632</v>
      </c>
      <c r="H32" s="579">
        <f>SUM(H33:H34)</f>
        <v>0</v>
      </c>
      <c r="I32" s="579">
        <f>SUM(I33:I34)</f>
        <v>0</v>
      </c>
      <c r="J32" s="579">
        <f>SUM(J33:J34)</f>
        <v>0</v>
      </c>
      <c r="K32" s="579">
        <f>SUM(K33:K34)</f>
        <v>0</v>
      </c>
      <c r="L32" s="579">
        <f>SUM(L33:L34)</f>
        <v>0</v>
      </c>
      <c r="M32" s="579">
        <f>SUM(M33:M34)</f>
        <v>0</v>
      </c>
      <c r="N32" s="579">
        <f>SUM(N33:N34)</f>
        <v>0</v>
      </c>
      <c r="O32" s="579">
        <f>SUM(O33:O34)</f>
        <v>0</v>
      </c>
      <c r="P32" s="579">
        <f>SUM(P33:P34)</f>
        <v>0</v>
      </c>
      <c r="Q32" s="579">
        <f>SUM(Q33:Q34)</f>
        <v>0</v>
      </c>
      <c r="R32" s="579">
        <f>SUM(R33:R34)</f>
        <v>0</v>
      </c>
      <c r="S32" s="579">
        <f>SUM(S33:S34)</f>
        <v>0</v>
      </c>
      <c r="T32" s="579">
        <f>SUM(T33:T34)</f>
        <v>0</v>
      </c>
      <c r="U32" s="579">
        <f>SUM(U33:U34)</f>
        <v>0</v>
      </c>
      <c r="V32" s="579">
        <f>SUM(V33:V34)</f>
        <v>0</v>
      </c>
      <c r="W32" s="579">
        <f>SUM(W33:W34)</f>
        <v>0</v>
      </c>
      <c r="X32" s="579">
        <f>SUM(X33:X34)</f>
        <v>0</v>
      </c>
      <c r="Y32" s="579">
        <f>SUM(Y33:Y34)</f>
        <v>0</v>
      </c>
      <c r="Z32" s="289" t="s">
        <v>839</v>
      </c>
      <c r="AA32" s="543"/>
      <c r="AB32" s="1636"/>
      <c r="AC32" s="1636"/>
      <c r="AH32" s="1636"/>
      <c r="AK32" s="544"/>
      <c r="AQ32" s="1632"/>
      <c r="AR32" s="1632"/>
      <c r="AS32" s="1632"/>
      <c r="AT32" s="1632"/>
      <c r="AU32" s="1632"/>
      <c r="AV32" s="1160">
        <v>34</v>
      </c>
    </row>
    <row s="1642" customFormat="1" customHeight="1" ht="1.05">
      <c r="A33" s="1167"/>
      <c r="D33" s="548"/>
      <c r="E33" s="802" t="str">
        <f>E32&amp;".0"</f>
        <v>2.8.0</v>
      </c>
      <c r="F33" s="991"/>
      <c r="G33" s="551"/>
      <c r="H33" s="992"/>
      <c r="I33" s="992"/>
      <c r="J33" s="992"/>
      <c r="K33" s="992"/>
      <c r="L33" s="992"/>
      <c r="M33" s="992"/>
      <c r="N33" s="992"/>
      <c r="O33" s="992"/>
      <c r="P33" s="992"/>
      <c r="Q33" s="992"/>
      <c r="R33" s="992"/>
      <c r="S33" s="992"/>
      <c r="T33" s="992"/>
      <c r="U33" s="992"/>
      <c r="V33" s="992"/>
      <c r="W33" s="992"/>
      <c r="X33" s="992"/>
      <c r="Y33" s="992"/>
      <c r="Z33" s="993"/>
      <c r="AV33" s="1636">
        <v>1</v>
      </c>
    </row>
    <row s="1366" customFormat="1" customHeight="1" ht="19.95">
      <c r="A34" s="987"/>
      <c r="C34" s="1636"/>
      <c r="D34" s="1633"/>
      <c r="E34" s="570"/>
      <c r="F34" s="1666" t="s">
        <v>657</v>
      </c>
      <c r="G34" s="572"/>
      <c r="H34" s="573"/>
      <c r="I34" s="573"/>
      <c r="J34" s="2745"/>
      <c r="K34" s="2746"/>
      <c r="L34" s="2747"/>
      <c r="M34" s="2748"/>
      <c r="N34" s="2749"/>
      <c r="O34" s="2750"/>
      <c r="P34" s="2751"/>
      <c r="Q34" s="2752"/>
      <c r="R34" s="2753"/>
      <c r="S34" s="2754"/>
      <c r="T34" s="2755"/>
      <c r="U34" s="2756"/>
      <c r="V34" s="2757"/>
      <c r="W34" s="2758"/>
      <c r="X34" s="2759"/>
      <c r="Y34" s="2760"/>
      <c r="Z34" s="301" t="s">
        <v>840</v>
      </c>
      <c r="AA34" s="543"/>
      <c r="AB34" s="1636"/>
      <c r="AC34" s="1636"/>
      <c r="AH34" s="1636"/>
      <c r="AK34" s="544"/>
      <c r="AQ34" s="1632"/>
      <c r="AR34" s="1632"/>
      <c r="AS34" s="1632"/>
      <c r="AT34" s="1632"/>
      <c r="AU34" s="1632"/>
      <c r="AV34" s="1160">
        <v>19</v>
      </c>
    </row>
    <row customHeight="1" ht="60">
      <c r="D35" s="1638"/>
      <c r="E35" s="1675" t="s">
        <v>841</v>
      </c>
      <c r="F35" s="954" t="s">
        <v>842</v>
      </c>
      <c r="G35" s="1654" t="s">
        <v>632</v>
      </c>
      <c r="H35" s="1676"/>
      <c r="I35" s="1676"/>
      <c r="J35" s="1676"/>
      <c r="K35" s="1676"/>
      <c r="L35" s="1676"/>
      <c r="M35" s="1676"/>
      <c r="N35" s="1676"/>
      <c r="O35" s="1676"/>
      <c r="P35" s="1676"/>
      <c r="Q35" s="1676"/>
      <c r="R35" s="1676"/>
      <c r="S35" s="1676"/>
      <c r="T35" s="1676"/>
      <c r="U35" s="1676"/>
      <c r="V35" s="1676"/>
      <c r="W35" s="1676"/>
      <c r="X35" s="1676"/>
      <c r="Y35" s="1676"/>
      <c r="Z35" s="289" t="s">
        <v>843</v>
      </c>
      <c r="AA35" s="543"/>
      <c r="AV35" s="1631">
        <v>57</v>
      </c>
    </row>
    <row s="1366" customFormat="1" customHeight="1" ht="24">
      <c r="A36" s="989" t="s">
        <v>658</v>
      </c>
      <c r="C36" s="1636"/>
      <c r="D36" s="1638"/>
      <c r="E36" s="1664" t="s">
        <v>90</v>
      </c>
      <c r="F36" s="707" t="s">
        <v>844</v>
      </c>
      <c r="G36" s="1643" t="s">
        <v>632</v>
      </c>
      <c r="H36" s="557"/>
      <c r="I36" s="557"/>
      <c r="J36" s="557"/>
      <c r="K36" s="557"/>
      <c r="L36" s="557"/>
      <c r="M36" s="557"/>
      <c r="N36" s="557"/>
      <c r="O36" s="557"/>
      <c r="P36" s="557"/>
      <c r="Q36" s="557"/>
      <c r="R36" s="557"/>
      <c r="S36" s="557"/>
      <c r="T36" s="557"/>
      <c r="U36" s="557"/>
      <c r="V36" s="557"/>
      <c r="W36" s="557"/>
      <c r="X36" s="557"/>
      <c r="Y36" s="557"/>
      <c r="Z36" s="289" t="s">
        <v>845</v>
      </c>
      <c r="AA36" s="543"/>
      <c r="AB36" s="1636"/>
      <c r="AC36" s="1636"/>
      <c r="AH36" s="1636"/>
      <c r="AK36" s="544"/>
      <c r="AQ36" s="1632"/>
      <c r="AR36" s="1632"/>
      <c r="AS36" s="1632"/>
      <c r="AT36" s="1632"/>
      <c r="AU36" s="1632"/>
      <c r="AV36" s="1160">
        <v>23</v>
      </c>
    </row>
    <row s="1366" customFormat="1" customHeight="1" ht="35.699999999999996">
      <c r="A37" s="989"/>
      <c r="C37" s="1636"/>
      <c r="D37" s="1638"/>
      <c r="E37" s="1664" t="s">
        <v>404</v>
      </c>
      <c r="F37" s="954" t="s">
        <v>846</v>
      </c>
      <c r="G37" s="1654"/>
      <c r="H37" s="557"/>
      <c r="I37" s="557"/>
      <c r="J37" s="557"/>
      <c r="K37" s="557"/>
      <c r="L37" s="557"/>
      <c r="M37" s="557"/>
      <c r="N37" s="557"/>
      <c r="O37" s="557"/>
      <c r="P37" s="557"/>
      <c r="Q37" s="557"/>
      <c r="R37" s="557"/>
      <c r="S37" s="557"/>
      <c r="T37" s="557"/>
      <c r="U37" s="557"/>
      <c r="V37" s="557"/>
      <c r="W37" s="557"/>
      <c r="X37" s="557"/>
      <c r="Y37" s="557"/>
      <c r="Z37" s="289"/>
      <c r="AA37" s="543"/>
      <c r="AB37" s="1636"/>
      <c r="AC37" s="1636"/>
      <c r="AH37" s="1636"/>
      <c r="AK37" s="544"/>
      <c r="AQ37" s="1632"/>
      <c r="AR37" s="1632"/>
      <c r="AS37" s="1632"/>
      <c r="AT37" s="1632"/>
      <c r="AU37" s="1632"/>
      <c r="AV37" s="1160">
        <v>34</v>
      </c>
    </row>
    <row s="1366" customFormat="1" customHeight="1" ht="19.95">
      <c r="A38" s="987"/>
      <c r="C38" s="1636"/>
      <c r="D38" s="575"/>
      <c r="E38" s="1664" t="s">
        <v>91</v>
      </c>
      <c r="F38" s="707" t="s">
        <v>847</v>
      </c>
      <c r="G38" s="1643" t="s">
        <v>632</v>
      </c>
      <c r="H38" s="557"/>
      <c r="I38" s="557"/>
      <c r="J38" s="557"/>
      <c r="K38" s="557"/>
      <c r="L38" s="557"/>
      <c r="M38" s="557"/>
      <c r="N38" s="557"/>
      <c r="O38" s="557"/>
      <c r="P38" s="557"/>
      <c r="Q38" s="557"/>
      <c r="R38" s="557"/>
      <c r="S38" s="557"/>
      <c r="T38" s="557"/>
      <c r="U38" s="557"/>
      <c r="V38" s="557"/>
      <c r="W38" s="557"/>
      <c r="X38" s="557"/>
      <c r="Y38" s="557"/>
      <c r="Z38" s="289" t="s">
        <v>848</v>
      </c>
      <c r="AA38" s="543"/>
      <c r="AB38" s="1636"/>
      <c r="AC38" s="1636"/>
      <c r="AH38" s="1636"/>
      <c r="AK38" s="544"/>
      <c r="AQ38" s="1632"/>
      <c r="AR38" s="1632"/>
      <c r="AS38" s="1632"/>
      <c r="AT38" s="1632"/>
      <c r="AU38" s="1632"/>
      <c r="AV38" s="1160">
        <v>19</v>
      </c>
    </row>
    <row s="1366" customFormat="1" customHeight="1" ht="24">
      <c r="A39" s="987"/>
      <c r="C39" s="1636"/>
      <c r="D39" s="575"/>
      <c r="E39" s="1664" t="s">
        <v>849</v>
      </c>
      <c r="F39" s="954" t="s">
        <v>850</v>
      </c>
      <c r="G39" s="1654" t="s">
        <v>632</v>
      </c>
      <c r="H39" s="557"/>
      <c r="I39" s="557"/>
      <c r="J39" s="557"/>
      <c r="K39" s="557"/>
      <c r="L39" s="557"/>
      <c r="M39" s="557"/>
      <c r="N39" s="557"/>
      <c r="O39" s="557"/>
      <c r="P39" s="557"/>
      <c r="Q39" s="557"/>
      <c r="R39" s="557"/>
      <c r="S39" s="557"/>
      <c r="T39" s="557"/>
      <c r="U39" s="557"/>
      <c r="V39" s="557"/>
      <c r="W39" s="557"/>
      <c r="X39" s="557"/>
      <c r="Y39" s="557"/>
      <c r="Z39" s="289" t="s">
        <v>851</v>
      </c>
      <c r="AA39" s="543"/>
      <c r="AB39" s="1636"/>
      <c r="AC39" s="1636"/>
      <c r="AH39" s="1636"/>
      <c r="AK39" s="544"/>
      <c r="AQ39" s="1632"/>
      <c r="AR39" s="1632"/>
      <c r="AS39" s="1632"/>
      <c r="AT39" s="1632"/>
      <c r="AU39" s="1632"/>
      <c r="AV39" s="1160">
        <v>23</v>
      </c>
    </row>
    <row s="1366" customFormat="1" customHeight="1" ht="24">
      <c r="A40" s="987"/>
      <c r="C40" s="1636"/>
      <c r="D40" s="1638"/>
      <c r="E40" s="1664" t="s">
        <v>852</v>
      </c>
      <c r="F40" s="1650" t="s">
        <v>853</v>
      </c>
      <c r="G40" s="1643" t="s">
        <v>632</v>
      </c>
      <c r="H40" s="557"/>
      <c r="I40" s="557"/>
      <c r="J40" s="557"/>
      <c r="K40" s="557"/>
      <c r="L40" s="557"/>
      <c r="M40" s="557"/>
      <c r="N40" s="557"/>
      <c r="O40" s="557"/>
      <c r="P40" s="557"/>
      <c r="Q40" s="557"/>
      <c r="R40" s="557"/>
      <c r="S40" s="557"/>
      <c r="T40" s="557"/>
      <c r="U40" s="557"/>
      <c r="V40" s="557"/>
      <c r="W40" s="557"/>
      <c r="X40" s="557"/>
      <c r="Y40" s="557"/>
      <c r="Z40" s="289" t="s">
        <v>854</v>
      </c>
      <c r="AA40" s="543"/>
      <c r="AB40" s="1636"/>
      <c r="AC40" s="1636"/>
      <c r="AH40" s="1636"/>
      <c r="AK40" s="544"/>
      <c r="AQ40" s="1632"/>
      <c r="AR40" s="1632"/>
      <c r="AS40" s="1632"/>
      <c r="AT40" s="1632"/>
      <c r="AU40" s="1632"/>
      <c r="AV40" s="1160">
        <v>23</v>
      </c>
    </row>
    <row s="1366" customFormat="1" customHeight="1" ht="24">
      <c r="A41" s="987"/>
      <c r="C41" s="1636"/>
      <c r="D41" s="1638"/>
      <c r="E41" s="1664" t="s">
        <v>855</v>
      </c>
      <c r="F41" s="1650" t="s">
        <v>856</v>
      </c>
      <c r="G41" s="1643" t="s">
        <v>632</v>
      </c>
      <c r="H41" s="557"/>
      <c r="I41" s="557"/>
      <c r="J41" s="557"/>
      <c r="K41" s="557"/>
      <c r="L41" s="557"/>
      <c r="M41" s="557"/>
      <c r="N41" s="557"/>
      <c r="O41" s="557"/>
      <c r="P41" s="557"/>
      <c r="Q41" s="557"/>
      <c r="R41" s="557"/>
      <c r="S41" s="557"/>
      <c r="T41" s="557"/>
      <c r="U41" s="557"/>
      <c r="V41" s="557"/>
      <c r="W41" s="557"/>
      <c r="X41" s="557"/>
      <c r="Y41" s="557"/>
      <c r="Z41" s="289" t="s">
        <v>857</v>
      </c>
      <c r="AA41" s="543"/>
      <c r="AB41" s="1636"/>
      <c r="AC41" s="1636"/>
      <c r="AH41" s="1636"/>
      <c r="AK41" s="544"/>
      <c r="AQ41" s="1632"/>
      <c r="AR41" s="1632"/>
      <c r="AS41" s="1632"/>
      <c r="AT41" s="1632"/>
      <c r="AU41" s="1632"/>
      <c r="AV41" s="1160">
        <v>23</v>
      </c>
    </row>
    <row s="1366" customFormat="1" customHeight="1" ht="24">
      <c r="A42" s="987"/>
      <c r="C42" s="1636"/>
      <c r="D42" s="1638"/>
      <c r="E42" s="1664" t="s">
        <v>858</v>
      </c>
      <c r="F42" s="1650" t="s">
        <v>859</v>
      </c>
      <c r="G42" s="1643" t="s">
        <v>632</v>
      </c>
      <c r="H42" s="557"/>
      <c r="I42" s="557"/>
      <c r="J42" s="557"/>
      <c r="K42" s="557"/>
      <c r="L42" s="557"/>
      <c r="M42" s="557"/>
      <c r="N42" s="557"/>
      <c r="O42" s="557"/>
      <c r="P42" s="557"/>
      <c r="Q42" s="557"/>
      <c r="R42" s="557"/>
      <c r="S42" s="557"/>
      <c r="T42" s="557"/>
      <c r="U42" s="557"/>
      <c r="V42" s="557"/>
      <c r="W42" s="557"/>
      <c r="X42" s="557"/>
      <c r="Y42" s="557"/>
      <c r="Z42" s="289" t="s">
        <v>860</v>
      </c>
      <c r="AA42" s="543"/>
      <c r="AB42" s="1636"/>
      <c r="AC42" s="1636"/>
      <c r="AH42" s="1636"/>
      <c r="AK42" s="544"/>
      <c r="AQ42" s="1632"/>
      <c r="AR42" s="1632"/>
      <c r="AS42" s="1632"/>
      <c r="AT42" s="1632"/>
      <c r="AU42" s="1632"/>
      <c r="AV42" s="1160">
        <v>23</v>
      </c>
    </row>
    <row s="1366" customFormat="1" customHeight="1" ht="35.699999999999996">
      <c r="A43" s="987"/>
      <c r="C43" s="1636" t="s">
        <v>668</v>
      </c>
      <c r="D43" s="1638"/>
      <c r="E43" s="1664" t="s">
        <v>116</v>
      </c>
      <c r="F43" s="707" t="s">
        <v>725</v>
      </c>
      <c r="G43" s="1646" t="s">
        <v>861</v>
      </c>
      <c r="H43" s="401"/>
      <c r="I43" s="401"/>
      <c r="J43" s="818"/>
      <c r="K43" s="818"/>
      <c r="L43" s="818"/>
      <c r="M43" s="818"/>
      <c r="N43" s="818"/>
      <c r="O43" s="818"/>
      <c r="P43" s="818"/>
      <c r="Q43" s="818"/>
      <c r="R43" s="818"/>
      <c r="S43" s="818"/>
      <c r="T43" s="818"/>
      <c r="U43" s="818"/>
      <c r="V43" s="818"/>
      <c r="W43" s="818"/>
      <c r="X43" s="818"/>
      <c r="Y43" s="818"/>
      <c r="Z43" s="289" t="s">
        <v>862</v>
      </c>
      <c r="AA43" s="543"/>
      <c r="AB43" s="1636"/>
      <c r="AC43" s="1636"/>
      <c r="AH43" s="1636"/>
      <c r="AK43" s="544"/>
      <c r="AQ43" s="1632"/>
      <c r="AR43" s="1632"/>
      <c r="AS43" s="1632"/>
      <c r="AT43" s="1632"/>
      <c r="AU43" s="1632"/>
      <c r="AV43" s="1160">
        <v>34</v>
      </c>
    </row>
    <row s="1366" customFormat="1" customHeight="1" ht="35.699999999999996">
      <c r="A44" s="987"/>
      <c r="C44" s="1636"/>
      <c r="D44" s="1638"/>
      <c r="E44" s="1664" t="s">
        <v>92</v>
      </c>
      <c r="F44" s="707" t="s">
        <v>863</v>
      </c>
      <c r="G44" s="1643" t="s">
        <v>864</v>
      </c>
      <c r="H44" s="545"/>
      <c r="I44" s="545"/>
      <c r="J44" s="545"/>
      <c r="K44" s="545"/>
      <c r="L44" s="545"/>
      <c r="M44" s="545"/>
      <c r="N44" s="545"/>
      <c r="O44" s="545"/>
      <c r="P44" s="545"/>
      <c r="Q44" s="545"/>
      <c r="R44" s="545"/>
      <c r="S44" s="545"/>
      <c r="T44" s="545"/>
      <c r="U44" s="545"/>
      <c r="V44" s="545"/>
      <c r="W44" s="545"/>
      <c r="X44" s="545"/>
      <c r="Y44" s="545"/>
      <c r="Z44" s="289" t="s">
        <v>865</v>
      </c>
      <c r="AA44" s="543"/>
      <c r="AB44" s="1636"/>
      <c r="AC44" s="1636"/>
      <c r="AH44" s="1636"/>
      <c r="AK44" s="544"/>
      <c r="AQ44" s="1632"/>
      <c r="AR44" s="1632"/>
      <c r="AS44" s="1632"/>
      <c r="AT44" s="1632"/>
      <c r="AU44" s="1632"/>
      <c r="AV44" s="1160">
        <v>34</v>
      </c>
    </row>
    <row s="1366" customFormat="1" customHeight="1" ht="24">
      <c r="A45" s="987"/>
      <c r="C45" s="1636"/>
      <c r="D45" s="1638"/>
      <c r="E45" s="1664" t="s">
        <v>93</v>
      </c>
      <c r="F45" s="707" t="s">
        <v>866</v>
      </c>
      <c r="G45" s="1654" t="s">
        <v>867</v>
      </c>
      <c r="H45" s="545"/>
      <c r="I45" s="545"/>
      <c r="J45" s="545"/>
      <c r="K45" s="545"/>
      <c r="L45" s="545"/>
      <c r="M45" s="545"/>
      <c r="N45" s="545"/>
      <c r="O45" s="545"/>
      <c r="P45" s="545"/>
      <c r="Q45" s="545"/>
      <c r="R45" s="545"/>
      <c r="S45" s="545"/>
      <c r="T45" s="545"/>
      <c r="U45" s="545"/>
      <c r="V45" s="545"/>
      <c r="W45" s="545"/>
      <c r="X45" s="545"/>
      <c r="Y45" s="545"/>
      <c r="Z45" s="289" t="s">
        <v>868</v>
      </c>
      <c r="AA45" s="543"/>
      <c r="AB45" s="1636"/>
      <c r="AC45" s="1636"/>
      <c r="AH45" s="1636"/>
      <c r="AK45" s="544"/>
      <c r="AQ45" s="1632"/>
      <c r="AR45" s="1632"/>
      <c r="AS45" s="1632"/>
      <c r="AT45" s="1632"/>
      <c r="AU45" s="1632"/>
      <c r="AV45" s="1160">
        <v>23</v>
      </c>
    </row>
    <row s="1366" customFormat="1" customHeight="1" ht="19.95">
      <c r="A46" s="987"/>
      <c r="C46" s="1636"/>
      <c r="D46" s="1638"/>
      <c r="E46" s="1664" t="s">
        <v>99</v>
      </c>
      <c r="F46" s="707" t="s">
        <v>869</v>
      </c>
      <c r="G46" s="1643" t="s">
        <v>670</v>
      </c>
      <c r="H46" s="577"/>
      <c r="I46" s="577"/>
      <c r="J46" s="577"/>
      <c r="K46" s="577"/>
      <c r="L46" s="577"/>
      <c r="M46" s="577"/>
      <c r="N46" s="577"/>
      <c r="O46" s="577"/>
      <c r="P46" s="577"/>
      <c r="Q46" s="577"/>
      <c r="R46" s="577"/>
      <c r="S46" s="577"/>
      <c r="T46" s="577"/>
      <c r="U46" s="577"/>
      <c r="V46" s="577"/>
      <c r="W46" s="577"/>
      <c r="X46" s="577"/>
      <c r="Y46" s="577"/>
      <c r="Z46" s="289"/>
      <c r="AA46" s="543"/>
      <c r="AB46" s="1636"/>
      <c r="AC46" s="1636"/>
      <c r="AH46" s="1636"/>
      <c r="AK46" s="544"/>
      <c r="AQ46" s="1632"/>
      <c r="AR46" s="1632"/>
      <c r="AS46" s="1632"/>
      <c r="AT46" s="1632"/>
      <c r="AU46" s="1632"/>
      <c r="AV46" s="1160">
        <v>19</v>
      </c>
    </row>
    <row customHeight="1" ht="11.549999999999999">
      <c r="D47" s="1638"/>
      <c r="J47" s="1635"/>
      <c r="K47" s="1635"/>
      <c r="L47" s="1635"/>
      <c r="M47" s="1635"/>
      <c r="N47" s="1635"/>
      <c r="O47" s="1635"/>
      <c r="P47" s="1635"/>
      <c r="Q47" s="1635"/>
      <c r="R47" s="1635"/>
      <c r="S47" s="1635"/>
      <c r="T47" s="1635"/>
      <c r="U47" s="1635"/>
      <c r="V47" s="1635"/>
      <c r="W47" s="1635"/>
      <c r="X47" s="1635"/>
      <c r="Y47" s="1635"/>
      <c r="AV47" s="1631">
        <v>11</v>
      </c>
    </row>
    <row s="1641" customFormat="1" customHeight="1" ht="11.549999999999999">
      <c r="A48" s="987"/>
      <c r="B48" s="1636"/>
      <c r="C48" s="1636"/>
      <c r="D48" s="351"/>
      <c r="J48" s="1641"/>
      <c r="K48" s="1641"/>
      <c r="L48" s="1641"/>
      <c r="M48" s="1641"/>
      <c r="N48" s="1641"/>
      <c r="O48" s="1641"/>
      <c r="P48" s="1641"/>
      <c r="Q48" s="1641"/>
      <c r="R48" s="1641"/>
      <c r="S48" s="1641"/>
      <c r="T48" s="1641"/>
      <c r="U48" s="1641"/>
      <c r="V48" s="1641"/>
      <c r="W48" s="1641"/>
      <c r="X48" s="1641"/>
      <c r="Y48" s="1641"/>
      <c r="AA48" s="1160"/>
      <c r="AB48" s="1636"/>
      <c r="AC48" s="1636"/>
      <c r="AD48" s="1160"/>
      <c r="AE48" s="1160"/>
      <c r="AF48" s="1160"/>
      <c r="AG48" s="1160"/>
      <c r="AH48" s="1636"/>
      <c r="AI48" s="1160"/>
      <c r="AJ48" s="1160"/>
      <c r="AK48" s="544"/>
      <c r="AL48" s="1160"/>
      <c r="AM48" s="1160"/>
      <c r="AN48" s="1160"/>
      <c r="AO48" s="1160"/>
      <c r="AP48" s="1160"/>
      <c r="AQ48" s="1632"/>
      <c r="AR48" s="566"/>
      <c r="AS48" s="566"/>
      <c r="AT48" s="566"/>
      <c r="AU48" s="566"/>
      <c r="AV48" s="1641">
        <v>11</v>
      </c>
    </row>
    <row s="1641" customFormat="1" customHeight="1" ht="11.549999999999999">
      <c r="A49" s="987"/>
      <c r="B49" s="1636"/>
      <c r="C49" s="1636"/>
      <c r="D49" s="351"/>
      <c r="J49" s="1641"/>
      <c r="K49" s="1641"/>
      <c r="L49" s="1641"/>
      <c r="M49" s="1641"/>
      <c r="N49" s="1641"/>
      <c r="O49" s="1641"/>
      <c r="P49" s="1641"/>
      <c r="Q49" s="1641"/>
      <c r="R49" s="1641"/>
      <c r="S49" s="1641"/>
      <c r="T49" s="1641"/>
      <c r="U49" s="1641"/>
      <c r="V49" s="1641"/>
      <c r="W49" s="1641"/>
      <c r="X49" s="1641"/>
      <c r="Y49" s="1641"/>
      <c r="AA49" s="1160"/>
      <c r="AB49" s="1636"/>
      <c r="AC49" s="1636"/>
      <c r="AD49" s="1160"/>
      <c r="AE49" s="1160"/>
      <c r="AF49" s="1160"/>
      <c r="AG49" s="1160"/>
      <c r="AH49" s="1636"/>
      <c r="AI49" s="1160"/>
      <c r="AJ49" s="1160"/>
      <c r="AK49" s="544"/>
      <c r="AL49" s="1160"/>
      <c r="AM49" s="1160"/>
      <c r="AN49" s="1160"/>
      <c r="AO49" s="1160"/>
      <c r="AP49" s="1160"/>
      <c r="AQ49" s="1632"/>
      <c r="AR49" s="566"/>
      <c r="AS49" s="566"/>
      <c r="AT49" s="566"/>
      <c r="AU49" s="566"/>
      <c r="AV49" s="1641">
        <v>11</v>
      </c>
    </row>
    <row s="1641" customFormat="1" customHeight="1" ht="11.549999999999999">
      <c r="A50" s="987"/>
      <c r="B50" s="1636"/>
      <c r="C50" s="1636"/>
      <c r="D50" s="351"/>
      <c r="H50" s="566"/>
      <c r="I50" s="566"/>
      <c r="J50" s="622"/>
      <c r="K50" s="622"/>
      <c r="L50" s="622"/>
      <c r="M50" s="622"/>
      <c r="N50" s="622"/>
      <c r="O50" s="622"/>
      <c r="P50" s="622"/>
      <c r="Q50" s="622"/>
      <c r="R50" s="622"/>
      <c r="S50" s="622"/>
      <c r="T50" s="622"/>
      <c r="U50" s="622"/>
      <c r="V50" s="622"/>
      <c r="W50" s="622"/>
      <c r="X50" s="622"/>
      <c r="Y50" s="622"/>
      <c r="AA50" s="1160"/>
      <c r="AB50" s="1636"/>
      <c r="AC50" s="1636"/>
      <c r="AD50" s="1160"/>
      <c r="AE50" s="1160"/>
      <c r="AF50" s="1160"/>
      <c r="AG50" s="1160"/>
      <c r="AH50" s="1636"/>
      <c r="AI50" s="1160"/>
      <c r="AJ50" s="1160"/>
      <c r="AK50" s="544"/>
      <c r="AL50" s="1160"/>
      <c r="AM50" s="1160"/>
      <c r="AN50" s="1160"/>
      <c r="AO50" s="1160"/>
      <c r="AP50" s="1160"/>
      <c r="AQ50" s="1632"/>
      <c r="AR50" s="566"/>
      <c r="AS50" s="566"/>
      <c r="AT50" s="566"/>
      <c r="AU50" s="566"/>
      <c r="AV50" s="1641">
        <v>11</v>
      </c>
    </row>
    <row s="1641" customFormat="1" customHeight="1" ht="11.549999999999999">
      <c r="A51" s="987"/>
      <c r="B51" s="1636"/>
      <c r="C51" s="1636"/>
      <c r="D51" s="351"/>
      <c r="J51" s="1641"/>
      <c r="K51" s="1641"/>
      <c r="L51" s="1641"/>
      <c r="M51" s="1641"/>
      <c r="N51" s="1641"/>
      <c r="O51" s="1641"/>
      <c r="P51" s="1641"/>
      <c r="Q51" s="1641"/>
      <c r="R51" s="1641"/>
      <c r="S51" s="1641"/>
      <c r="T51" s="1641"/>
      <c r="U51" s="1641"/>
      <c r="V51" s="1641"/>
      <c r="W51" s="1641"/>
      <c r="X51" s="1641"/>
      <c r="Y51" s="1641"/>
      <c r="AA51" s="1160"/>
      <c r="AB51" s="1636"/>
      <c r="AC51" s="1636"/>
      <c r="AD51" s="1160"/>
      <c r="AE51" s="1160"/>
      <c r="AF51" s="1160"/>
      <c r="AG51" s="1160"/>
      <c r="AH51" s="1636"/>
      <c r="AI51" s="1160"/>
      <c r="AJ51" s="1160"/>
      <c r="AK51" s="544"/>
      <c r="AL51" s="1160"/>
      <c r="AM51" s="1160"/>
      <c r="AN51" s="1160"/>
      <c r="AO51" s="1160"/>
      <c r="AP51" s="1160"/>
      <c r="AQ51" s="1632"/>
      <c r="AR51" s="566"/>
      <c r="AS51" s="566"/>
      <c r="AT51" s="566"/>
      <c r="AU51" s="566"/>
      <c r="AV51" s="1641">
        <v>11</v>
      </c>
    </row>
    <row s="1641" customFormat="1" customHeight="1" ht="11.549999999999999">
      <c r="A52" s="987"/>
      <c r="B52" s="1636"/>
      <c r="C52" s="1636"/>
      <c r="D52" s="351"/>
      <c r="J52" s="1641"/>
      <c r="K52" s="1641"/>
      <c r="L52" s="1641"/>
      <c r="M52" s="1641"/>
      <c r="N52" s="1641"/>
      <c r="O52" s="1641"/>
      <c r="P52" s="1641"/>
      <c r="Q52" s="1641"/>
      <c r="R52" s="1641"/>
      <c r="S52" s="1641"/>
      <c r="T52" s="1641"/>
      <c r="U52" s="1641"/>
      <c r="V52" s="1641"/>
      <c r="W52" s="1641"/>
      <c r="X52" s="1641"/>
      <c r="Y52" s="1641"/>
      <c r="AA52" s="1160"/>
      <c r="AB52" s="1636"/>
      <c r="AC52" s="1636"/>
      <c r="AD52" s="1160"/>
      <c r="AE52" s="1160"/>
      <c r="AF52" s="1160"/>
      <c r="AG52" s="1160"/>
      <c r="AH52" s="1636"/>
      <c r="AI52" s="1160"/>
      <c r="AJ52" s="1160"/>
      <c r="AK52" s="544"/>
      <c r="AL52" s="1160"/>
      <c r="AM52" s="1160"/>
      <c r="AN52" s="1160"/>
      <c r="AO52" s="1160"/>
      <c r="AP52" s="1160"/>
      <c r="AQ52" s="1632"/>
      <c r="AR52" s="566"/>
      <c r="AS52" s="566"/>
      <c r="AT52" s="566"/>
      <c r="AU52" s="566"/>
      <c r="AV52" s="1641">
        <v>11</v>
      </c>
    </row>
    <row s="1641" customFormat="1" customHeight="1" ht="11.549999999999999">
      <c r="A53" s="987"/>
      <c r="B53" s="1636"/>
      <c r="C53" s="1636"/>
      <c r="D53" s="351"/>
      <c r="J53" s="1641"/>
      <c r="K53" s="1641"/>
      <c r="L53" s="1641"/>
      <c r="M53" s="1641"/>
      <c r="N53" s="1641"/>
      <c r="O53" s="1641"/>
      <c r="P53" s="1641"/>
      <c r="Q53" s="1641"/>
      <c r="R53" s="1641"/>
      <c r="S53" s="1641"/>
      <c r="T53" s="1641"/>
      <c r="U53" s="1641"/>
      <c r="V53" s="1641"/>
      <c r="W53" s="1641"/>
      <c r="X53" s="1641"/>
      <c r="Y53" s="1641"/>
      <c r="AA53" s="1160"/>
      <c r="AB53" s="1636"/>
      <c r="AC53" s="1636"/>
      <c r="AD53" s="1160"/>
      <c r="AE53" s="1160"/>
      <c r="AF53" s="1160"/>
      <c r="AG53" s="1160"/>
      <c r="AH53" s="1636"/>
      <c r="AI53" s="1160"/>
      <c r="AJ53" s="1160"/>
      <c r="AK53" s="544"/>
      <c r="AL53" s="1160"/>
      <c r="AM53" s="1160"/>
      <c r="AN53" s="1160"/>
      <c r="AO53" s="1160"/>
      <c r="AP53" s="1160"/>
      <c r="AQ53" s="1632"/>
      <c r="AR53" s="566"/>
      <c r="AS53" s="566"/>
      <c r="AT53" s="566"/>
      <c r="AU53" s="566"/>
      <c r="AV53" s="1641">
        <v>11</v>
      </c>
    </row>
    <row s="1641" customFormat="1" customHeight="1" ht="11.549999999999999">
      <c r="A54" s="987"/>
      <c r="B54" s="1636"/>
      <c r="C54" s="1636"/>
      <c r="D54" s="351"/>
      <c r="J54" s="1641"/>
      <c r="K54" s="1641"/>
      <c r="L54" s="1641"/>
      <c r="M54" s="1641"/>
      <c r="N54" s="1641"/>
      <c r="O54" s="1641"/>
      <c r="P54" s="1641"/>
      <c r="Q54" s="1641"/>
      <c r="R54" s="1641"/>
      <c r="S54" s="1641"/>
      <c r="T54" s="1641"/>
      <c r="U54" s="1641"/>
      <c r="V54" s="1641"/>
      <c r="W54" s="1641"/>
      <c r="X54" s="1641"/>
      <c r="Y54" s="1641"/>
      <c r="AA54" s="1160"/>
      <c r="AB54" s="1636"/>
      <c r="AC54" s="1636"/>
      <c r="AD54" s="1160"/>
      <c r="AE54" s="1160"/>
      <c r="AF54" s="1160"/>
      <c r="AG54" s="1160"/>
      <c r="AH54" s="1636"/>
      <c r="AI54" s="1160"/>
      <c r="AJ54" s="1160"/>
      <c r="AK54" s="544"/>
      <c r="AL54" s="1160"/>
      <c r="AM54" s="1160"/>
      <c r="AN54" s="1160"/>
      <c r="AO54" s="1160"/>
      <c r="AP54" s="1160"/>
      <c r="AQ54" s="1632"/>
      <c r="AR54" s="566"/>
      <c r="AS54" s="566"/>
      <c r="AT54" s="566"/>
      <c r="AU54" s="566"/>
      <c r="AV54" s="1641">
        <v>11</v>
      </c>
    </row>
    <row s="1641" customFormat="1" customHeight="1" ht="11.549999999999999">
      <c r="A55" s="987"/>
      <c r="B55" s="1636"/>
      <c r="C55" s="1636"/>
      <c r="D55" s="351"/>
      <c r="J55" s="1641"/>
      <c r="K55" s="1641"/>
      <c r="L55" s="1641"/>
      <c r="M55" s="1641"/>
      <c r="N55" s="1641"/>
      <c r="O55" s="1641"/>
      <c r="P55" s="1641"/>
      <c r="Q55" s="1641"/>
      <c r="R55" s="1641"/>
      <c r="S55" s="1641"/>
      <c r="T55" s="1641"/>
      <c r="U55" s="1641"/>
      <c r="V55" s="1641"/>
      <c r="W55" s="1641"/>
      <c r="X55" s="1641"/>
      <c r="Y55" s="1641"/>
      <c r="AA55" s="1160"/>
      <c r="AB55" s="1636"/>
      <c r="AC55" s="1636"/>
      <c r="AD55" s="1160"/>
      <c r="AE55" s="1160"/>
      <c r="AF55" s="1160"/>
      <c r="AG55" s="1160"/>
      <c r="AH55" s="1636"/>
      <c r="AI55" s="1160"/>
      <c r="AJ55" s="1160"/>
      <c r="AK55" s="544"/>
      <c r="AL55" s="1160"/>
      <c r="AM55" s="1160"/>
      <c r="AN55" s="1160"/>
      <c r="AO55" s="1160"/>
      <c r="AP55" s="1160"/>
      <c r="AQ55" s="1632"/>
      <c r="AR55" s="566"/>
      <c r="AS55" s="566"/>
      <c r="AT55" s="566"/>
      <c r="AU55" s="566"/>
      <c r="AV55" s="1641">
        <v>11</v>
      </c>
    </row>
    <row s="1641" customFormat="1" customHeight="1" ht="11.549999999999999">
      <c r="A56" s="987"/>
      <c r="B56" s="1636"/>
      <c r="C56" s="1636"/>
      <c r="D56" s="351"/>
      <c r="J56" s="1641"/>
      <c r="K56" s="1641"/>
      <c r="L56" s="1641"/>
      <c r="M56" s="1641"/>
      <c r="N56" s="1641"/>
      <c r="O56" s="1641"/>
      <c r="P56" s="1641"/>
      <c r="Q56" s="1641"/>
      <c r="R56" s="1641"/>
      <c r="S56" s="1641"/>
      <c r="T56" s="1641"/>
      <c r="U56" s="1641"/>
      <c r="V56" s="1641"/>
      <c r="W56" s="1641"/>
      <c r="X56" s="1641"/>
      <c r="Y56" s="1641"/>
      <c r="AA56" s="1160"/>
      <c r="AB56" s="1636"/>
      <c r="AC56" s="1636"/>
      <c r="AD56" s="1160"/>
      <c r="AE56" s="1160"/>
      <c r="AF56" s="1160"/>
      <c r="AG56" s="1160"/>
      <c r="AH56" s="1636"/>
      <c r="AI56" s="1160"/>
      <c r="AJ56" s="1160"/>
      <c r="AK56" s="544"/>
      <c r="AL56" s="1160"/>
      <c r="AM56" s="1160"/>
      <c r="AN56" s="1160"/>
      <c r="AO56" s="1160"/>
      <c r="AP56" s="1160"/>
      <c r="AQ56" s="1632"/>
      <c r="AR56" s="566"/>
      <c r="AS56" s="566"/>
      <c r="AT56" s="566"/>
      <c r="AU56" s="566"/>
      <c r="AV56" s="1641">
        <v>11</v>
      </c>
    </row>
    <row s="1641" customFormat="1" customHeight="1" ht="11.549999999999999">
      <c r="A57" s="987"/>
      <c r="B57" s="1636"/>
      <c r="C57" s="1636"/>
      <c r="D57" s="351"/>
      <c r="J57" s="1641"/>
      <c r="K57" s="1641"/>
      <c r="L57" s="1641"/>
      <c r="M57" s="1641"/>
      <c r="N57" s="1641"/>
      <c r="O57" s="1641"/>
      <c r="P57" s="1641"/>
      <c r="Q57" s="1641"/>
      <c r="R57" s="1641"/>
      <c r="S57" s="1641"/>
      <c r="T57" s="1641"/>
      <c r="U57" s="1641"/>
      <c r="V57" s="1641"/>
      <c r="W57" s="1641"/>
      <c r="X57" s="1641"/>
      <c r="Y57" s="1641"/>
      <c r="AA57" s="1160"/>
      <c r="AB57" s="1636"/>
      <c r="AC57" s="1636"/>
      <c r="AD57" s="1160"/>
      <c r="AE57" s="1160"/>
      <c r="AF57" s="1160"/>
      <c r="AG57" s="1160"/>
      <c r="AH57" s="1636"/>
      <c r="AI57" s="1160"/>
      <c r="AJ57" s="1160"/>
      <c r="AK57" s="544"/>
      <c r="AL57" s="1160"/>
      <c r="AM57" s="1160"/>
      <c r="AN57" s="1160"/>
      <c r="AO57" s="1160"/>
      <c r="AP57" s="1160"/>
      <c r="AQ57" s="1632"/>
      <c r="AR57" s="566"/>
      <c r="AS57" s="566"/>
      <c r="AT57" s="566"/>
      <c r="AU57" s="566"/>
      <c r="AV57" s="1641">
        <v>11</v>
      </c>
    </row>
    <row s="1641" customFormat="1" customHeight="1" ht="11.549999999999999">
      <c r="A58" s="987"/>
      <c r="B58" s="1636"/>
      <c r="C58" s="1636"/>
      <c r="D58" s="351"/>
      <c r="J58" s="1641"/>
      <c r="K58" s="1641"/>
      <c r="L58" s="1641"/>
      <c r="M58" s="1641"/>
      <c r="N58" s="1641"/>
      <c r="O58" s="1641"/>
      <c r="P58" s="1641"/>
      <c r="Q58" s="1641"/>
      <c r="R58" s="1641"/>
      <c r="S58" s="1641"/>
      <c r="T58" s="1641"/>
      <c r="U58" s="1641"/>
      <c r="V58" s="1641"/>
      <c r="W58" s="1641"/>
      <c r="X58" s="1641"/>
      <c r="Y58" s="1641"/>
      <c r="AA58" s="1160"/>
      <c r="AB58" s="1636"/>
      <c r="AC58" s="1636"/>
      <c r="AD58" s="1160"/>
      <c r="AE58" s="1160"/>
      <c r="AF58" s="1160"/>
      <c r="AG58" s="1160"/>
      <c r="AH58" s="1636"/>
      <c r="AI58" s="1160"/>
      <c r="AJ58" s="1160"/>
      <c r="AK58" s="544"/>
      <c r="AL58" s="1160"/>
      <c r="AM58" s="1160"/>
      <c r="AN58" s="1160"/>
      <c r="AO58" s="1160"/>
      <c r="AP58" s="1160"/>
      <c r="AQ58" s="1632"/>
      <c r="AR58" s="566"/>
      <c r="AS58" s="566"/>
      <c r="AT58" s="566"/>
      <c r="AU58" s="566"/>
      <c r="AV58" s="1641">
        <v>11</v>
      </c>
    </row>
    <row s="1641" customFormat="1" customHeight="1" ht="11.549999999999999">
      <c r="A59" s="987"/>
      <c r="B59" s="1636"/>
      <c r="C59" s="1636"/>
      <c r="D59" s="351"/>
      <c r="J59" s="1641"/>
      <c r="K59" s="1641"/>
      <c r="L59" s="1641"/>
      <c r="M59" s="1641"/>
      <c r="N59" s="1641"/>
      <c r="O59" s="1641"/>
      <c r="P59" s="1641"/>
      <c r="Q59" s="1641"/>
      <c r="R59" s="1641"/>
      <c r="S59" s="1641"/>
      <c r="T59" s="1641"/>
      <c r="U59" s="1641"/>
      <c r="V59" s="1641"/>
      <c r="W59" s="1641"/>
      <c r="X59" s="1641"/>
      <c r="Y59" s="1641"/>
      <c r="AA59" s="1160"/>
      <c r="AB59" s="1636"/>
      <c r="AC59" s="1636"/>
      <c r="AD59" s="1160"/>
      <c r="AE59" s="1160"/>
      <c r="AF59" s="1160"/>
      <c r="AG59" s="1160"/>
      <c r="AH59" s="1636"/>
      <c r="AI59" s="1160"/>
      <c r="AJ59" s="1160"/>
      <c r="AK59" s="544"/>
      <c r="AL59" s="1160"/>
      <c r="AM59" s="1160"/>
      <c r="AN59" s="1160"/>
      <c r="AO59" s="1160"/>
      <c r="AP59" s="1160"/>
      <c r="AQ59" s="1632"/>
      <c r="AR59" s="566"/>
      <c r="AS59" s="566"/>
      <c r="AT59" s="566"/>
      <c r="AU59" s="566"/>
      <c r="AV59" s="1641">
        <v>11</v>
      </c>
    </row>
    <row s="1641" customFormat="1" customHeight="1" ht="11.549999999999999">
      <c r="A60" s="987"/>
      <c r="B60" s="1636"/>
      <c r="C60" s="1636"/>
      <c r="D60" s="351"/>
      <c r="J60" s="1641"/>
      <c r="K60" s="1641"/>
      <c r="L60" s="1641"/>
      <c r="M60" s="1641"/>
      <c r="N60" s="1641"/>
      <c r="O60" s="1641"/>
      <c r="P60" s="1641"/>
      <c r="Q60" s="1641"/>
      <c r="R60" s="1641"/>
      <c r="S60" s="1641"/>
      <c r="T60" s="1641"/>
      <c r="U60" s="1641"/>
      <c r="V60" s="1641"/>
      <c r="W60" s="1641"/>
      <c r="X60" s="1641"/>
      <c r="Y60" s="1641"/>
      <c r="AA60" s="1160"/>
      <c r="AB60" s="1636"/>
      <c r="AC60" s="1636"/>
      <c r="AD60" s="1160"/>
      <c r="AE60" s="1160"/>
      <c r="AF60" s="1160"/>
      <c r="AG60" s="1160"/>
      <c r="AH60" s="1636"/>
      <c r="AI60" s="1160"/>
      <c r="AJ60" s="1160"/>
      <c r="AK60" s="544"/>
      <c r="AL60" s="1160"/>
      <c r="AM60" s="1160"/>
      <c r="AN60" s="1160"/>
      <c r="AO60" s="1160"/>
      <c r="AP60" s="1160"/>
      <c r="AQ60" s="1632"/>
      <c r="AR60" s="566"/>
      <c r="AS60" s="566"/>
      <c r="AT60" s="566"/>
      <c r="AU60" s="566"/>
      <c r="AV60" s="1641">
        <v>11</v>
      </c>
    </row>
    <row s="1641" customFormat="1" customHeight="1" ht="11.549999999999999">
      <c r="A61" s="987"/>
      <c r="B61" s="1636"/>
      <c r="C61" s="1636"/>
      <c r="D61" s="351"/>
      <c r="J61" s="1641"/>
      <c r="K61" s="1641"/>
      <c r="L61" s="1641"/>
      <c r="M61" s="1641"/>
      <c r="N61" s="1641"/>
      <c r="O61" s="1641"/>
      <c r="P61" s="1641"/>
      <c r="Q61" s="1641"/>
      <c r="R61" s="1641"/>
      <c r="S61" s="1641"/>
      <c r="T61" s="1641"/>
      <c r="U61" s="1641"/>
      <c r="V61" s="1641"/>
      <c r="W61" s="1641"/>
      <c r="X61" s="1641"/>
      <c r="Y61" s="1641"/>
      <c r="AA61" s="1160"/>
      <c r="AB61" s="1636"/>
      <c r="AC61" s="1636"/>
      <c r="AD61" s="1160"/>
      <c r="AE61" s="1160"/>
      <c r="AF61" s="1160"/>
      <c r="AG61" s="1160"/>
      <c r="AH61" s="1636"/>
      <c r="AI61" s="1160"/>
      <c r="AJ61" s="1160"/>
      <c r="AK61" s="544"/>
      <c r="AL61" s="1160"/>
      <c r="AM61" s="1160"/>
      <c r="AN61" s="1160"/>
      <c r="AO61" s="1160"/>
      <c r="AP61" s="1160"/>
      <c r="AQ61" s="1632"/>
      <c r="AR61" s="566"/>
      <c r="AS61" s="566"/>
      <c r="AT61" s="566"/>
      <c r="AU61" s="566"/>
      <c r="AV61" s="1641">
        <v>11</v>
      </c>
    </row>
    <row s="1641" customFormat="1" customHeight="1" ht="11.549999999999999">
      <c r="A62" s="987"/>
      <c r="B62" s="1636"/>
      <c r="C62" s="1636"/>
      <c r="D62" s="351"/>
      <c r="J62" s="1641"/>
      <c r="K62" s="1641"/>
      <c r="L62" s="1641"/>
      <c r="M62" s="1641"/>
      <c r="N62" s="1641"/>
      <c r="O62" s="1641"/>
      <c r="P62" s="1641"/>
      <c r="Q62" s="1641"/>
      <c r="R62" s="1641"/>
      <c r="S62" s="1641"/>
      <c r="T62" s="1641"/>
      <c r="U62" s="1641"/>
      <c r="V62" s="1641"/>
      <c r="W62" s="1641"/>
      <c r="X62" s="1641"/>
      <c r="Y62" s="1641"/>
      <c r="AA62" s="1160"/>
      <c r="AB62" s="1636"/>
      <c r="AC62" s="1636"/>
      <c r="AD62" s="1160"/>
      <c r="AE62" s="1160"/>
      <c r="AF62" s="1160"/>
      <c r="AG62" s="1160"/>
      <c r="AH62" s="1636"/>
      <c r="AI62" s="1160"/>
      <c r="AJ62" s="1160"/>
      <c r="AK62" s="544"/>
      <c r="AL62" s="1160"/>
      <c r="AM62" s="1160"/>
      <c r="AN62" s="1160"/>
      <c r="AO62" s="1160"/>
      <c r="AP62" s="1160"/>
      <c r="AQ62" s="1632"/>
      <c r="AR62" s="566"/>
      <c r="AS62" s="566"/>
      <c r="AT62" s="566"/>
      <c r="AU62" s="566"/>
      <c r="AV62" s="1641">
        <v>11</v>
      </c>
    </row>
    <row s="1641" customFormat="1" customHeight="1" ht="11.549999999999999">
      <c r="A63" s="987"/>
      <c r="B63" s="1636"/>
      <c r="C63" s="1636"/>
      <c r="D63" s="351"/>
      <c r="J63" s="1641"/>
      <c r="K63" s="1641"/>
      <c r="L63" s="1641"/>
      <c r="M63" s="1641"/>
      <c r="N63" s="1641"/>
      <c r="O63" s="1641"/>
      <c r="P63" s="1641"/>
      <c r="Q63" s="1641"/>
      <c r="R63" s="1641"/>
      <c r="S63" s="1641"/>
      <c r="T63" s="1641"/>
      <c r="U63" s="1641"/>
      <c r="V63" s="1641"/>
      <c r="W63" s="1641"/>
      <c r="X63" s="1641"/>
      <c r="Y63" s="1641"/>
      <c r="AA63" s="1160"/>
      <c r="AB63" s="1636"/>
      <c r="AC63" s="1636"/>
      <c r="AD63" s="1160"/>
      <c r="AE63" s="1160"/>
      <c r="AF63" s="1160"/>
      <c r="AG63" s="1160"/>
      <c r="AH63" s="1636"/>
      <c r="AI63" s="1160"/>
      <c r="AJ63" s="1160"/>
      <c r="AK63" s="544"/>
      <c r="AL63" s="1160"/>
      <c r="AM63" s="1160"/>
      <c r="AN63" s="1160"/>
      <c r="AO63" s="1160"/>
      <c r="AP63" s="1160"/>
      <c r="AQ63" s="1632"/>
      <c r="AR63" s="566"/>
      <c r="AS63" s="566"/>
      <c r="AT63" s="566"/>
      <c r="AU63" s="566"/>
      <c r="AV63" s="1641">
        <v>11</v>
      </c>
    </row>
    <row s="1641" customFormat="1" customHeight="1" ht="11.549999999999999">
      <c r="A64" s="987"/>
      <c r="B64" s="1636"/>
      <c r="C64" s="1636"/>
      <c r="D64" s="351"/>
      <c r="J64" s="1641"/>
      <c r="K64" s="1641"/>
      <c r="L64" s="1641"/>
      <c r="M64" s="1641"/>
      <c r="N64" s="1641"/>
      <c r="O64" s="1641"/>
      <c r="P64" s="1641"/>
      <c r="Q64" s="1641"/>
      <c r="R64" s="1641"/>
      <c r="S64" s="1641"/>
      <c r="T64" s="1641"/>
      <c r="U64" s="1641"/>
      <c r="V64" s="1641"/>
      <c r="W64" s="1641"/>
      <c r="X64" s="1641"/>
      <c r="Y64" s="1641"/>
      <c r="AA64" s="1160"/>
      <c r="AB64" s="1636"/>
      <c r="AC64" s="1636"/>
      <c r="AD64" s="1160"/>
      <c r="AE64" s="1160"/>
      <c r="AF64" s="1160"/>
      <c r="AG64" s="1160"/>
      <c r="AH64" s="1636"/>
      <c r="AI64" s="1160"/>
      <c r="AJ64" s="1160"/>
      <c r="AK64" s="544"/>
      <c r="AL64" s="1160"/>
      <c r="AM64" s="1160"/>
      <c r="AN64" s="1160"/>
      <c r="AO64" s="1160"/>
      <c r="AP64" s="1160"/>
      <c r="AQ64" s="1632"/>
      <c r="AR64" s="566"/>
      <c r="AS64" s="566"/>
      <c r="AT64" s="566"/>
      <c r="AU64" s="566"/>
      <c r="AV64" s="1641">
        <v>11</v>
      </c>
    </row>
    <row s="1641" customFormat="1" customHeight="1" ht="11.549999999999999">
      <c r="A65" s="987"/>
      <c r="B65" s="1636"/>
      <c r="C65" s="1636"/>
      <c r="D65" s="351"/>
      <c r="J65" s="1641"/>
      <c r="K65" s="1641"/>
      <c r="L65" s="1641"/>
      <c r="M65" s="1641"/>
      <c r="N65" s="1641"/>
      <c r="O65" s="1641"/>
      <c r="P65" s="1641"/>
      <c r="Q65" s="1641"/>
      <c r="R65" s="1641"/>
      <c r="S65" s="1641"/>
      <c r="T65" s="1641"/>
      <c r="U65" s="1641"/>
      <c r="V65" s="1641"/>
      <c r="W65" s="1641"/>
      <c r="X65" s="1641"/>
      <c r="Y65" s="1641"/>
      <c r="AA65" s="1160"/>
      <c r="AB65" s="1636"/>
      <c r="AC65" s="1636"/>
      <c r="AD65" s="1160"/>
      <c r="AE65" s="1160"/>
      <c r="AF65" s="1160"/>
      <c r="AG65" s="1160"/>
      <c r="AH65" s="1636"/>
      <c r="AI65" s="1160"/>
      <c r="AJ65" s="1160"/>
      <c r="AK65" s="544"/>
      <c r="AL65" s="1160"/>
      <c r="AM65" s="1160"/>
      <c r="AN65" s="1160"/>
      <c r="AO65" s="1160"/>
      <c r="AP65" s="1160"/>
      <c r="AQ65" s="1632"/>
      <c r="AR65" s="566"/>
      <c r="AS65" s="566"/>
      <c r="AT65" s="566"/>
      <c r="AU65" s="566"/>
      <c r="AV65" s="1641">
        <v>11</v>
      </c>
    </row>
    <row s="1641" customFormat="1" customHeight="1" ht="11.549999999999999">
      <c r="A66" s="987"/>
      <c r="B66" s="1636"/>
      <c r="C66" s="1636"/>
      <c r="D66" s="351"/>
      <c r="J66" s="1641"/>
      <c r="K66" s="1641"/>
      <c r="L66" s="1641"/>
      <c r="M66" s="1641"/>
      <c r="N66" s="1641"/>
      <c r="O66" s="1641"/>
      <c r="P66" s="1641"/>
      <c r="Q66" s="1641"/>
      <c r="R66" s="1641"/>
      <c r="S66" s="1641"/>
      <c r="T66" s="1641"/>
      <c r="U66" s="1641"/>
      <c r="V66" s="1641"/>
      <c r="W66" s="1641"/>
      <c r="X66" s="1641"/>
      <c r="Y66" s="1641"/>
      <c r="AA66" s="1160"/>
      <c r="AB66" s="1636"/>
      <c r="AC66" s="1636"/>
      <c r="AD66" s="1160"/>
      <c r="AE66" s="1160"/>
      <c r="AF66" s="1160"/>
      <c r="AG66" s="1160"/>
      <c r="AH66" s="1636"/>
      <c r="AI66" s="1160"/>
      <c r="AJ66" s="1160"/>
      <c r="AK66" s="544"/>
      <c r="AL66" s="1160"/>
      <c r="AM66" s="1160"/>
      <c r="AN66" s="1160"/>
      <c r="AO66" s="1160"/>
      <c r="AP66" s="1160"/>
      <c r="AQ66" s="1632"/>
      <c r="AR66" s="566"/>
      <c r="AS66" s="566"/>
      <c r="AT66" s="566"/>
      <c r="AU66" s="566"/>
      <c r="AV66" s="1641">
        <v>11</v>
      </c>
    </row>
    <row s="1641" customFormat="1" customHeight="1" ht="11.549999999999999">
      <c r="A67" s="987"/>
      <c r="B67" s="1636"/>
      <c r="C67" s="1636"/>
      <c r="D67" s="351"/>
      <c r="J67" s="1641"/>
      <c r="K67" s="1641"/>
      <c r="L67" s="1641"/>
      <c r="M67" s="1641"/>
      <c r="N67" s="1641"/>
      <c r="O67" s="1641"/>
      <c r="P67" s="1641"/>
      <c r="Q67" s="1641"/>
      <c r="R67" s="1641"/>
      <c r="S67" s="1641"/>
      <c r="T67" s="1641"/>
      <c r="U67" s="1641"/>
      <c r="V67" s="1641"/>
      <c r="W67" s="1641"/>
      <c r="X67" s="1641"/>
      <c r="Y67" s="1641"/>
      <c r="AA67" s="1160"/>
      <c r="AB67" s="1636"/>
      <c r="AC67" s="1636"/>
      <c r="AD67" s="1160"/>
      <c r="AE67" s="1160"/>
      <c r="AF67" s="1160"/>
      <c r="AG67" s="1160"/>
      <c r="AH67" s="1636"/>
      <c r="AI67" s="1160"/>
      <c r="AJ67" s="1160"/>
      <c r="AK67" s="544"/>
      <c r="AL67" s="1160"/>
      <c r="AM67" s="1160"/>
      <c r="AN67" s="1160"/>
      <c r="AO67" s="1160"/>
      <c r="AP67" s="1160"/>
      <c r="AQ67" s="1632"/>
      <c r="AR67" s="566"/>
      <c r="AS67" s="566"/>
      <c r="AT67" s="566"/>
      <c r="AU67" s="566"/>
      <c r="AV67" s="1641">
        <v>11</v>
      </c>
    </row>
    <row s="1641" customFormat="1" customHeight="1" ht="11.549999999999999">
      <c r="A68" s="987"/>
      <c r="B68" s="1636"/>
      <c r="C68" s="1636"/>
      <c r="D68" s="351"/>
      <c r="J68" s="1641"/>
      <c r="K68" s="1641"/>
      <c r="L68" s="1641"/>
      <c r="M68" s="1641"/>
      <c r="N68" s="1641"/>
      <c r="O68" s="1641"/>
      <c r="P68" s="1641"/>
      <c r="Q68" s="1641"/>
      <c r="R68" s="1641"/>
      <c r="S68" s="1641"/>
      <c r="T68" s="1641"/>
      <c r="U68" s="1641"/>
      <c r="V68" s="1641"/>
      <c r="W68" s="1641"/>
      <c r="X68" s="1641"/>
      <c r="Y68" s="1641"/>
      <c r="AA68" s="1160"/>
      <c r="AB68" s="1636"/>
      <c r="AC68" s="1636"/>
      <c r="AD68" s="1160"/>
      <c r="AE68" s="1160"/>
      <c r="AF68" s="1160"/>
      <c r="AG68" s="1160"/>
      <c r="AH68" s="1636"/>
      <c r="AI68" s="1160"/>
      <c r="AJ68" s="1160"/>
      <c r="AK68" s="544"/>
      <c r="AL68" s="1160"/>
      <c r="AM68" s="1160"/>
      <c r="AN68" s="1160"/>
      <c r="AO68" s="1160"/>
      <c r="AP68" s="1160"/>
      <c r="AQ68" s="1632"/>
      <c r="AR68" s="566"/>
      <c r="AS68" s="566"/>
      <c r="AT68" s="566"/>
      <c r="AU68" s="566"/>
      <c r="AV68" s="1641">
        <v>11</v>
      </c>
    </row>
    <row s="1641" customFormat="1" customHeight="1" ht="11.549999999999999">
      <c r="A69" s="987"/>
      <c r="B69" s="1636"/>
      <c r="C69" s="1636"/>
      <c r="D69" s="351"/>
      <c r="J69" s="1641"/>
      <c r="K69" s="1641"/>
      <c r="L69" s="1641"/>
      <c r="M69" s="1641"/>
      <c r="N69" s="1641"/>
      <c r="O69" s="1641"/>
      <c r="P69" s="1641"/>
      <c r="Q69" s="1641"/>
      <c r="R69" s="1641"/>
      <c r="S69" s="1641"/>
      <c r="T69" s="1641"/>
      <c r="U69" s="1641"/>
      <c r="V69" s="1641"/>
      <c r="W69" s="1641"/>
      <c r="X69" s="1641"/>
      <c r="Y69" s="1641"/>
      <c r="AA69" s="1160"/>
      <c r="AB69" s="1636"/>
      <c r="AC69" s="1636"/>
      <c r="AD69" s="1160"/>
      <c r="AE69" s="1160"/>
      <c r="AF69" s="1160"/>
      <c r="AG69" s="1160"/>
      <c r="AH69" s="1636"/>
      <c r="AI69" s="1160"/>
      <c r="AJ69" s="1160"/>
      <c r="AK69" s="544"/>
      <c r="AL69" s="1160"/>
      <c r="AM69" s="1160"/>
      <c r="AN69" s="1160"/>
      <c r="AO69" s="1160"/>
      <c r="AP69" s="1160"/>
      <c r="AQ69" s="1632"/>
      <c r="AR69" s="566"/>
      <c r="AS69" s="566"/>
      <c r="AT69" s="566"/>
      <c r="AU69" s="566"/>
      <c r="AV69" s="1641">
        <v>11</v>
      </c>
    </row>
    <row s="1641" customFormat="1" customHeight="1" ht="11.549999999999999">
      <c r="A70" s="987"/>
      <c r="B70" s="1636"/>
      <c r="C70" s="1636"/>
      <c r="D70" s="351"/>
      <c r="J70" s="1641"/>
      <c r="K70" s="1641"/>
      <c r="L70" s="1641"/>
      <c r="M70" s="1641"/>
      <c r="N70" s="1641"/>
      <c r="O70" s="1641"/>
      <c r="P70" s="1641"/>
      <c r="Q70" s="1641"/>
      <c r="R70" s="1641"/>
      <c r="S70" s="1641"/>
      <c r="T70" s="1641"/>
      <c r="U70" s="1641"/>
      <c r="V70" s="1641"/>
      <c r="W70" s="1641"/>
      <c r="X70" s="1641"/>
      <c r="Y70" s="1641"/>
      <c r="AA70" s="1160"/>
      <c r="AB70" s="1636"/>
      <c r="AC70" s="1636"/>
      <c r="AD70" s="1160"/>
      <c r="AE70" s="1160"/>
      <c r="AF70" s="1160"/>
      <c r="AG70" s="1160"/>
      <c r="AH70" s="1636"/>
      <c r="AI70" s="1160"/>
      <c r="AJ70" s="1160"/>
      <c r="AK70" s="544"/>
      <c r="AL70" s="1160"/>
      <c r="AM70" s="1160"/>
      <c r="AN70" s="1160"/>
      <c r="AO70" s="1160"/>
      <c r="AP70" s="1160"/>
      <c r="AQ70" s="1632"/>
      <c r="AR70" s="566"/>
      <c r="AS70" s="566"/>
      <c r="AT70" s="566"/>
      <c r="AU70" s="566"/>
      <c r="AV70" s="1641">
        <v>11</v>
      </c>
    </row>
    <row s="1641" customFormat="1" customHeight="1" ht="11.549999999999999">
      <c r="A71" s="987"/>
      <c r="B71" s="1636"/>
      <c r="C71" s="1636"/>
      <c r="D71" s="351"/>
      <c r="J71" s="1641"/>
      <c r="K71" s="1641"/>
      <c r="L71" s="1641"/>
      <c r="M71" s="1641"/>
      <c r="N71" s="1641"/>
      <c r="O71" s="1641"/>
      <c r="P71" s="1641"/>
      <c r="Q71" s="1641"/>
      <c r="R71" s="1641"/>
      <c r="S71" s="1641"/>
      <c r="T71" s="1641"/>
      <c r="U71" s="1641"/>
      <c r="V71" s="1641"/>
      <c r="W71" s="1641"/>
      <c r="X71" s="1641"/>
      <c r="Y71" s="1641"/>
      <c r="AA71" s="1160"/>
      <c r="AB71" s="1636"/>
      <c r="AC71" s="1636"/>
      <c r="AD71" s="1160"/>
      <c r="AE71" s="1160"/>
      <c r="AF71" s="1160"/>
      <c r="AG71" s="1160"/>
      <c r="AH71" s="1636"/>
      <c r="AI71" s="1160"/>
      <c r="AJ71" s="1160"/>
      <c r="AK71" s="544"/>
      <c r="AL71" s="1160"/>
      <c r="AM71" s="1160"/>
      <c r="AN71" s="1160"/>
      <c r="AO71" s="1160"/>
      <c r="AP71" s="1160"/>
      <c r="AQ71" s="1632"/>
      <c r="AR71" s="566"/>
      <c r="AS71" s="566"/>
      <c r="AT71" s="566"/>
      <c r="AU71" s="566"/>
      <c r="AV71" s="1641">
        <v>11</v>
      </c>
    </row>
    <row s="1641" customFormat="1" customHeight="1" ht="11.549999999999999">
      <c r="A72" s="987"/>
      <c r="B72" s="1636"/>
      <c r="C72" s="1636"/>
      <c r="D72" s="351"/>
      <c r="J72" s="1641"/>
      <c r="K72" s="1641"/>
      <c r="L72" s="1641"/>
      <c r="M72" s="1641"/>
      <c r="N72" s="1641"/>
      <c r="O72" s="1641"/>
      <c r="P72" s="1641"/>
      <c r="Q72" s="1641"/>
      <c r="R72" s="1641"/>
      <c r="S72" s="1641"/>
      <c r="T72" s="1641"/>
      <c r="U72" s="1641"/>
      <c r="V72" s="1641"/>
      <c r="W72" s="1641"/>
      <c r="X72" s="1641"/>
      <c r="Y72" s="1641"/>
      <c r="AA72" s="1160"/>
      <c r="AB72" s="1636"/>
      <c r="AC72" s="1636"/>
      <c r="AD72" s="1160"/>
      <c r="AE72" s="1160"/>
      <c r="AF72" s="1160"/>
      <c r="AG72" s="1160"/>
      <c r="AH72" s="1636"/>
      <c r="AI72" s="1160"/>
      <c r="AJ72" s="1160"/>
      <c r="AK72" s="544"/>
      <c r="AL72" s="1160"/>
      <c r="AM72" s="1160"/>
      <c r="AN72" s="1160"/>
      <c r="AO72" s="1160"/>
      <c r="AP72" s="1160"/>
      <c r="AQ72" s="1632"/>
      <c r="AR72" s="566"/>
      <c r="AS72" s="566"/>
      <c r="AT72" s="566"/>
      <c r="AU72" s="566"/>
      <c r="AV72" s="1641">
        <v>11</v>
      </c>
    </row>
    <row s="1641" customFormat="1" customHeight="1" ht="11.549999999999999">
      <c r="A73" s="987"/>
      <c r="B73" s="1636"/>
      <c r="C73" s="1636"/>
      <c r="D73" s="351"/>
      <c r="J73" s="1641"/>
      <c r="K73" s="1641"/>
      <c r="L73" s="1641"/>
      <c r="M73" s="1641"/>
      <c r="N73" s="1641"/>
      <c r="O73" s="1641"/>
      <c r="P73" s="1641"/>
      <c r="Q73" s="1641"/>
      <c r="R73" s="1641"/>
      <c r="S73" s="1641"/>
      <c r="T73" s="1641"/>
      <c r="U73" s="1641"/>
      <c r="V73" s="1641"/>
      <c r="W73" s="1641"/>
      <c r="X73" s="1641"/>
      <c r="Y73" s="1641"/>
      <c r="AA73" s="1160"/>
      <c r="AB73" s="1636"/>
      <c r="AC73" s="1636"/>
      <c r="AD73" s="1160"/>
      <c r="AE73" s="1160"/>
      <c r="AF73" s="1160"/>
      <c r="AG73" s="1160"/>
      <c r="AH73" s="1636"/>
      <c r="AI73" s="1160"/>
      <c r="AJ73" s="1160"/>
      <c r="AK73" s="544"/>
      <c r="AL73" s="1160"/>
      <c r="AM73" s="1160"/>
      <c r="AN73" s="1160"/>
      <c r="AO73" s="1160"/>
      <c r="AP73" s="1160"/>
      <c r="AQ73" s="1632"/>
      <c r="AR73" s="566"/>
      <c r="AS73" s="566"/>
      <c r="AT73" s="566"/>
      <c r="AU73" s="566"/>
      <c r="AV73" s="1641">
        <v>11</v>
      </c>
    </row>
    <row s="1641" customFormat="1" customHeight="1" ht="11.549999999999999">
      <c r="A74" s="987"/>
      <c r="B74" s="1636"/>
      <c r="C74" s="1636"/>
      <c r="D74" s="351"/>
      <c r="J74" s="1641"/>
      <c r="K74" s="1641"/>
      <c r="L74" s="1641"/>
      <c r="M74" s="1641"/>
      <c r="N74" s="1641"/>
      <c r="O74" s="1641"/>
      <c r="P74" s="1641"/>
      <c r="Q74" s="1641"/>
      <c r="R74" s="1641"/>
      <c r="S74" s="1641"/>
      <c r="T74" s="1641"/>
      <c r="U74" s="1641"/>
      <c r="V74" s="1641"/>
      <c r="W74" s="1641"/>
      <c r="X74" s="1641"/>
      <c r="Y74" s="1641"/>
      <c r="AA74" s="1160"/>
      <c r="AB74" s="1636"/>
      <c r="AC74" s="1636"/>
      <c r="AD74" s="1160"/>
      <c r="AE74" s="1160"/>
      <c r="AF74" s="1160"/>
      <c r="AG74" s="1160"/>
      <c r="AH74" s="1636"/>
      <c r="AI74" s="1160"/>
      <c r="AJ74" s="1160"/>
      <c r="AK74" s="544"/>
      <c r="AL74" s="1160"/>
      <c r="AM74" s="1160"/>
      <c r="AN74" s="1160"/>
      <c r="AO74" s="1160"/>
      <c r="AP74" s="1160"/>
      <c r="AQ74" s="1632"/>
      <c r="AR74" s="566"/>
      <c r="AS74" s="566"/>
      <c r="AT74" s="566"/>
      <c r="AU74" s="566"/>
      <c r="AV74" s="1641">
        <v>11</v>
      </c>
    </row>
    <row s="1641" customFormat="1" customHeight="1" ht="11.549999999999999">
      <c r="A75" s="987"/>
      <c r="B75" s="1636"/>
      <c r="C75" s="1636"/>
      <c r="D75" s="351"/>
      <c r="J75" s="1641"/>
      <c r="K75" s="1641"/>
      <c r="L75" s="1641"/>
      <c r="M75" s="1641"/>
      <c r="N75" s="1641"/>
      <c r="O75" s="1641"/>
      <c r="P75" s="1641"/>
      <c r="Q75" s="1641"/>
      <c r="R75" s="1641"/>
      <c r="S75" s="1641"/>
      <c r="T75" s="1641"/>
      <c r="U75" s="1641"/>
      <c r="V75" s="1641"/>
      <c r="W75" s="1641"/>
      <c r="X75" s="1641"/>
      <c r="Y75" s="1641"/>
      <c r="AA75" s="1160"/>
      <c r="AB75" s="1636"/>
      <c r="AC75" s="1636"/>
      <c r="AD75" s="1160"/>
      <c r="AE75" s="1160"/>
      <c r="AF75" s="1160"/>
      <c r="AG75" s="1160"/>
      <c r="AH75" s="1636"/>
      <c r="AI75" s="1160"/>
      <c r="AJ75" s="1160"/>
      <c r="AK75" s="544"/>
      <c r="AL75" s="1160"/>
      <c r="AM75" s="1160"/>
      <c r="AN75" s="1160"/>
      <c r="AO75" s="1160"/>
      <c r="AP75" s="1160"/>
      <c r="AQ75" s="1632"/>
      <c r="AR75" s="566"/>
      <c r="AS75" s="566"/>
      <c r="AT75" s="566"/>
      <c r="AU75" s="566"/>
      <c r="AV75" s="1641">
        <v>11</v>
      </c>
    </row>
    <row s="1641" customFormat="1" customHeight="1" ht="11.549999999999999">
      <c r="A76" s="987"/>
      <c r="B76" s="1636"/>
      <c r="C76" s="1636"/>
      <c r="D76" s="351"/>
      <c r="J76" s="1641"/>
      <c r="K76" s="1641"/>
      <c r="L76" s="1641"/>
      <c r="M76" s="1641"/>
      <c r="N76" s="1641"/>
      <c r="O76" s="1641"/>
      <c r="P76" s="1641"/>
      <c r="Q76" s="1641"/>
      <c r="R76" s="1641"/>
      <c r="S76" s="1641"/>
      <c r="T76" s="1641"/>
      <c r="U76" s="1641"/>
      <c r="V76" s="1641"/>
      <c r="W76" s="1641"/>
      <c r="X76" s="1641"/>
      <c r="Y76" s="1641"/>
      <c r="AA76" s="1160"/>
      <c r="AB76" s="1636"/>
      <c r="AC76" s="1636"/>
      <c r="AD76" s="1160"/>
      <c r="AE76" s="1160"/>
      <c r="AF76" s="1160"/>
      <c r="AG76" s="1160"/>
      <c r="AH76" s="1636"/>
      <c r="AI76" s="1160"/>
      <c r="AJ76" s="1160"/>
      <c r="AK76" s="544"/>
      <c r="AL76" s="1160"/>
      <c r="AM76" s="1160"/>
      <c r="AN76" s="1160"/>
      <c r="AO76" s="1160"/>
      <c r="AP76" s="1160"/>
      <c r="AQ76" s="1632"/>
      <c r="AR76" s="566"/>
      <c r="AS76" s="566"/>
      <c r="AT76" s="566"/>
      <c r="AU76" s="566"/>
      <c r="AV76" s="1641">
        <v>11</v>
      </c>
    </row>
    <row s="1641" customFormat="1" customHeight="1" ht="11.549999999999999">
      <c r="A77" s="987"/>
      <c r="B77" s="1636"/>
      <c r="C77" s="1636"/>
      <c r="D77" s="351"/>
      <c r="J77" s="1641"/>
      <c r="K77" s="1641"/>
      <c r="L77" s="1641"/>
      <c r="M77" s="1641"/>
      <c r="N77" s="1641"/>
      <c r="O77" s="1641"/>
      <c r="P77" s="1641"/>
      <c r="Q77" s="1641"/>
      <c r="R77" s="1641"/>
      <c r="S77" s="1641"/>
      <c r="T77" s="1641"/>
      <c r="U77" s="1641"/>
      <c r="V77" s="1641"/>
      <c r="W77" s="1641"/>
      <c r="X77" s="1641"/>
      <c r="Y77" s="1641"/>
      <c r="AA77" s="1160"/>
      <c r="AB77" s="1636"/>
      <c r="AC77" s="1636"/>
      <c r="AD77" s="1160"/>
      <c r="AE77" s="1160"/>
      <c r="AF77" s="1160"/>
      <c r="AG77" s="1160"/>
      <c r="AH77" s="1636"/>
      <c r="AI77" s="1160"/>
      <c r="AJ77" s="1160"/>
      <c r="AK77" s="544"/>
      <c r="AL77" s="1160"/>
      <c r="AM77" s="1160"/>
      <c r="AN77" s="1160"/>
      <c r="AO77" s="1160"/>
      <c r="AP77" s="1160"/>
      <c r="AQ77" s="1632"/>
      <c r="AR77" s="566"/>
      <c r="AS77" s="566"/>
      <c r="AT77" s="566"/>
      <c r="AU77" s="566"/>
      <c r="AV77" s="1641">
        <v>11</v>
      </c>
    </row>
    <row s="1641" customFormat="1" customHeight="1" ht="11.549999999999999">
      <c r="A78" s="987"/>
      <c r="B78" s="1636"/>
      <c r="C78" s="1636"/>
      <c r="D78" s="351"/>
      <c r="J78" s="1641"/>
      <c r="K78" s="1641"/>
      <c r="L78" s="1641"/>
      <c r="M78" s="1641"/>
      <c r="N78" s="1641"/>
      <c r="O78" s="1641"/>
      <c r="P78" s="1641"/>
      <c r="Q78" s="1641"/>
      <c r="R78" s="1641"/>
      <c r="S78" s="1641"/>
      <c r="T78" s="1641"/>
      <c r="U78" s="1641"/>
      <c r="V78" s="1641"/>
      <c r="W78" s="1641"/>
      <c r="X78" s="1641"/>
      <c r="Y78" s="1641"/>
      <c r="AA78" s="1160"/>
      <c r="AB78" s="1636"/>
      <c r="AC78" s="1636"/>
      <c r="AD78" s="1160"/>
      <c r="AE78" s="1160"/>
      <c r="AF78" s="1160"/>
      <c r="AG78" s="1160"/>
      <c r="AH78" s="1636"/>
      <c r="AI78" s="1160"/>
      <c r="AJ78" s="1160"/>
      <c r="AK78" s="544"/>
      <c r="AL78" s="1160"/>
      <c r="AM78" s="1160"/>
      <c r="AN78" s="1160"/>
      <c r="AO78" s="1160"/>
      <c r="AP78" s="1160"/>
      <c r="AQ78" s="1632"/>
      <c r="AR78" s="566"/>
      <c r="AS78" s="566"/>
      <c r="AT78" s="566"/>
      <c r="AU78" s="566"/>
      <c r="AV78" s="1641">
        <v>11</v>
      </c>
    </row>
    <row s="1641" customFormat="1" customHeight="1" ht="11.549999999999999">
      <c r="A79" s="987"/>
      <c r="B79" s="1636"/>
      <c r="C79" s="1636"/>
      <c r="D79" s="351"/>
      <c r="J79" s="1641"/>
      <c r="K79" s="1641"/>
      <c r="L79" s="1641"/>
      <c r="M79" s="1641"/>
      <c r="N79" s="1641"/>
      <c r="O79" s="1641"/>
      <c r="P79" s="1641"/>
      <c r="Q79" s="1641"/>
      <c r="R79" s="1641"/>
      <c r="S79" s="1641"/>
      <c r="T79" s="1641"/>
      <c r="U79" s="1641"/>
      <c r="V79" s="1641"/>
      <c r="W79" s="1641"/>
      <c r="X79" s="1641"/>
      <c r="Y79" s="1641"/>
      <c r="AA79" s="1160"/>
      <c r="AB79" s="1636"/>
      <c r="AC79" s="1636"/>
      <c r="AD79" s="1160"/>
      <c r="AE79" s="1160"/>
      <c r="AF79" s="1160"/>
      <c r="AG79" s="1160"/>
      <c r="AH79" s="1636"/>
      <c r="AI79" s="1160"/>
      <c r="AJ79" s="1160"/>
      <c r="AK79" s="544"/>
      <c r="AL79" s="1160"/>
      <c r="AM79" s="1160"/>
      <c r="AN79" s="1160"/>
      <c r="AO79" s="1160"/>
      <c r="AP79" s="1160"/>
      <c r="AQ79" s="1632"/>
      <c r="AR79" s="566"/>
      <c r="AS79" s="566"/>
      <c r="AT79" s="566"/>
      <c r="AU79" s="566"/>
      <c r="AV79" s="1641">
        <v>11</v>
      </c>
    </row>
    <row s="1641" customFormat="1" customHeight="1" ht="11.549999999999999">
      <c r="A80" s="987"/>
      <c r="B80" s="1636"/>
      <c r="C80" s="1636"/>
      <c r="D80" s="351"/>
      <c r="J80" s="1641"/>
      <c r="K80" s="1641"/>
      <c r="L80" s="1641"/>
      <c r="M80" s="1641"/>
      <c r="N80" s="1641"/>
      <c r="O80" s="1641"/>
      <c r="P80" s="1641"/>
      <c r="Q80" s="1641"/>
      <c r="R80" s="1641"/>
      <c r="S80" s="1641"/>
      <c r="T80" s="1641"/>
      <c r="U80" s="1641"/>
      <c r="V80" s="1641"/>
      <c r="W80" s="1641"/>
      <c r="X80" s="1641"/>
      <c r="Y80" s="1641"/>
      <c r="AA80" s="1160"/>
      <c r="AB80" s="1636"/>
      <c r="AC80" s="1636"/>
      <c r="AD80" s="1160"/>
      <c r="AE80" s="1160"/>
      <c r="AF80" s="1160"/>
      <c r="AG80" s="1160"/>
      <c r="AH80" s="1636"/>
      <c r="AI80" s="1160"/>
      <c r="AJ80" s="1160"/>
      <c r="AK80" s="544"/>
      <c r="AL80" s="1160"/>
      <c r="AM80" s="1160"/>
      <c r="AN80" s="1160"/>
      <c r="AO80" s="1160"/>
      <c r="AP80" s="1160"/>
      <c r="AQ80" s="1632"/>
      <c r="AR80" s="566"/>
      <c r="AS80" s="566"/>
      <c r="AT80" s="566"/>
      <c r="AU80" s="566"/>
      <c r="AV80" s="1641">
        <v>11</v>
      </c>
    </row>
    <row s="1641" customFormat="1" customHeight="1" ht="11.549999999999999">
      <c r="A81" s="987"/>
      <c r="B81" s="1636"/>
      <c r="C81" s="1636"/>
      <c r="D81" s="351"/>
      <c r="J81" s="1641"/>
      <c r="K81" s="1641"/>
      <c r="L81" s="1641"/>
      <c r="M81" s="1641"/>
      <c r="N81" s="1641"/>
      <c r="O81" s="1641"/>
      <c r="P81" s="1641"/>
      <c r="Q81" s="1641"/>
      <c r="R81" s="1641"/>
      <c r="S81" s="1641"/>
      <c r="T81" s="1641"/>
      <c r="U81" s="1641"/>
      <c r="V81" s="1641"/>
      <c r="W81" s="1641"/>
      <c r="X81" s="1641"/>
      <c r="Y81" s="1641"/>
      <c r="AA81" s="1160"/>
      <c r="AB81" s="1636"/>
      <c r="AC81" s="1636"/>
      <c r="AD81" s="1160"/>
      <c r="AE81" s="1160"/>
      <c r="AF81" s="1160"/>
      <c r="AG81" s="1160"/>
      <c r="AH81" s="1636"/>
      <c r="AI81" s="1160"/>
      <c r="AJ81" s="1160"/>
      <c r="AK81" s="544"/>
      <c r="AL81" s="1160"/>
      <c r="AM81" s="1160"/>
      <c r="AN81" s="1160"/>
      <c r="AO81" s="1160"/>
      <c r="AP81" s="1160"/>
      <c r="AQ81" s="1632"/>
      <c r="AR81" s="566"/>
      <c r="AS81" s="566"/>
      <c r="AT81" s="566"/>
      <c r="AU81" s="566"/>
      <c r="AV81" s="1641">
        <v>11</v>
      </c>
    </row>
    <row s="1641" customFormat="1" customHeight="1" ht="11.549999999999999">
      <c r="A82" s="987"/>
      <c r="B82" s="1636"/>
      <c r="C82" s="1636"/>
      <c r="D82" s="351"/>
      <c r="J82" s="1641"/>
      <c r="K82" s="1641"/>
      <c r="L82" s="1641"/>
      <c r="M82" s="1641"/>
      <c r="N82" s="1641"/>
      <c r="O82" s="1641"/>
      <c r="P82" s="1641"/>
      <c r="Q82" s="1641"/>
      <c r="R82" s="1641"/>
      <c r="S82" s="1641"/>
      <c r="T82" s="1641"/>
      <c r="U82" s="1641"/>
      <c r="V82" s="1641"/>
      <c r="W82" s="1641"/>
      <c r="X82" s="1641"/>
      <c r="Y82" s="1641"/>
      <c r="AA82" s="1160"/>
      <c r="AB82" s="1636"/>
      <c r="AC82" s="1636"/>
      <c r="AD82" s="1160"/>
      <c r="AE82" s="1160"/>
      <c r="AF82" s="1160"/>
      <c r="AG82" s="1160"/>
      <c r="AH82" s="1636"/>
      <c r="AI82" s="1160"/>
      <c r="AJ82" s="1160"/>
      <c r="AK82" s="544"/>
      <c r="AL82" s="1160"/>
      <c r="AM82" s="1160"/>
      <c r="AN82" s="1160"/>
      <c r="AO82" s="1160"/>
      <c r="AP82" s="1160"/>
      <c r="AQ82" s="1632"/>
      <c r="AR82" s="566"/>
      <c r="AS82" s="566"/>
      <c r="AT82" s="566"/>
      <c r="AU82" s="566"/>
      <c r="AV82" s="1641">
        <v>11</v>
      </c>
    </row>
    <row s="1641" customFormat="1" customHeight="1" ht="11.549999999999999">
      <c r="A83" s="987"/>
      <c r="B83" s="1636"/>
      <c r="C83" s="1636"/>
      <c r="D83" s="351"/>
      <c r="J83" s="1641"/>
      <c r="K83" s="1641"/>
      <c r="L83" s="1641"/>
      <c r="M83" s="1641"/>
      <c r="N83" s="1641"/>
      <c r="O83" s="1641"/>
      <c r="P83" s="1641"/>
      <c r="Q83" s="1641"/>
      <c r="R83" s="1641"/>
      <c r="S83" s="1641"/>
      <c r="T83" s="1641"/>
      <c r="U83" s="1641"/>
      <c r="V83" s="1641"/>
      <c r="W83" s="1641"/>
      <c r="X83" s="1641"/>
      <c r="Y83" s="1641"/>
      <c r="AA83" s="1160"/>
      <c r="AB83" s="1636"/>
      <c r="AC83" s="1636"/>
      <c r="AD83" s="1160"/>
      <c r="AE83" s="1160"/>
      <c r="AF83" s="1160"/>
      <c r="AG83" s="1160"/>
      <c r="AH83" s="1636"/>
      <c r="AI83" s="1160"/>
      <c r="AJ83" s="1160"/>
      <c r="AK83" s="544"/>
      <c r="AL83" s="1160"/>
      <c r="AM83" s="1160"/>
      <c r="AN83" s="1160"/>
      <c r="AO83" s="1160"/>
      <c r="AP83" s="1160"/>
      <c r="AQ83" s="1632"/>
      <c r="AR83" s="566"/>
      <c r="AS83" s="566"/>
      <c r="AT83" s="566"/>
      <c r="AU83" s="566"/>
      <c r="AV83" s="1641">
        <v>11</v>
      </c>
    </row>
    <row s="1641" customFormat="1" customHeight="1" ht="11.549999999999999">
      <c r="A84" s="987"/>
      <c r="B84" s="1636"/>
      <c r="C84" s="1636"/>
      <c r="D84" s="351"/>
      <c r="J84" s="1641"/>
      <c r="K84" s="1641"/>
      <c r="L84" s="1641"/>
      <c r="M84" s="1641"/>
      <c r="N84" s="1641"/>
      <c r="O84" s="1641"/>
      <c r="P84" s="1641"/>
      <c r="Q84" s="1641"/>
      <c r="R84" s="1641"/>
      <c r="S84" s="1641"/>
      <c r="T84" s="1641"/>
      <c r="U84" s="1641"/>
      <c r="V84" s="1641"/>
      <c r="W84" s="1641"/>
      <c r="X84" s="1641"/>
      <c r="Y84" s="1641"/>
      <c r="AA84" s="1160"/>
      <c r="AB84" s="1636"/>
      <c r="AC84" s="1636"/>
      <c r="AD84" s="1160"/>
      <c r="AE84" s="1160"/>
      <c r="AF84" s="1160"/>
      <c r="AG84" s="1160"/>
      <c r="AH84" s="1636"/>
      <c r="AI84" s="1160"/>
      <c r="AJ84" s="1160"/>
      <c r="AK84" s="544"/>
      <c r="AL84" s="1160"/>
      <c r="AM84" s="1160"/>
      <c r="AN84" s="1160"/>
      <c r="AO84" s="1160"/>
      <c r="AP84" s="1160"/>
      <c r="AQ84" s="1632"/>
      <c r="AR84" s="566"/>
      <c r="AS84" s="566"/>
      <c r="AT84" s="566"/>
      <c r="AU84" s="566"/>
      <c r="AV84" s="1641">
        <v>11</v>
      </c>
    </row>
    <row s="1641" customFormat="1" customHeight="1" ht="11.549999999999999">
      <c r="A85" s="987"/>
      <c r="B85" s="1636"/>
      <c r="C85" s="1636"/>
      <c r="D85" s="351"/>
      <c r="J85" s="1641"/>
      <c r="K85" s="1641"/>
      <c r="L85" s="1641"/>
      <c r="M85" s="1641"/>
      <c r="N85" s="1641"/>
      <c r="O85" s="1641"/>
      <c r="P85" s="1641"/>
      <c r="Q85" s="1641"/>
      <c r="R85" s="1641"/>
      <c r="S85" s="1641"/>
      <c r="T85" s="1641"/>
      <c r="U85" s="1641"/>
      <c r="V85" s="1641"/>
      <c r="W85" s="1641"/>
      <c r="X85" s="1641"/>
      <c r="Y85" s="1641"/>
      <c r="AA85" s="1160"/>
      <c r="AB85" s="1636"/>
      <c r="AC85" s="1636"/>
      <c r="AD85" s="1160"/>
      <c r="AE85" s="1160"/>
      <c r="AF85" s="1160"/>
      <c r="AG85" s="1160"/>
      <c r="AH85" s="1636"/>
      <c r="AI85" s="1160"/>
      <c r="AJ85" s="1160"/>
      <c r="AK85" s="544"/>
      <c r="AL85" s="1160"/>
      <c r="AM85" s="1160"/>
      <c r="AN85" s="1160"/>
      <c r="AO85" s="1160"/>
      <c r="AP85" s="1160"/>
      <c r="AQ85" s="1632"/>
      <c r="AR85" s="566"/>
      <c r="AS85" s="566"/>
      <c r="AT85" s="566"/>
      <c r="AU85" s="566"/>
      <c r="AV85" s="1641">
        <v>11</v>
      </c>
    </row>
    <row s="1641" customFormat="1" customHeight="1" ht="11.549999999999999">
      <c r="A86" s="987"/>
      <c r="B86" s="1636"/>
      <c r="C86" s="1636"/>
      <c r="D86" s="351"/>
      <c r="J86" s="1641"/>
      <c r="K86" s="1641"/>
      <c r="L86" s="1641"/>
      <c r="M86" s="1641"/>
      <c r="N86" s="1641"/>
      <c r="O86" s="1641"/>
      <c r="P86" s="1641"/>
      <c r="Q86" s="1641"/>
      <c r="R86" s="1641"/>
      <c r="S86" s="1641"/>
      <c r="T86" s="1641"/>
      <c r="U86" s="1641"/>
      <c r="V86" s="1641"/>
      <c r="W86" s="1641"/>
      <c r="X86" s="1641"/>
      <c r="Y86" s="1641"/>
      <c r="AA86" s="1160"/>
      <c r="AB86" s="1636"/>
      <c r="AC86" s="1636"/>
      <c r="AD86" s="1160"/>
      <c r="AE86" s="1160"/>
      <c r="AF86" s="1160"/>
      <c r="AG86" s="1160"/>
      <c r="AH86" s="1636"/>
      <c r="AI86" s="1160"/>
      <c r="AJ86" s="1160"/>
      <c r="AK86" s="544"/>
      <c r="AL86" s="1160"/>
      <c r="AM86" s="1160"/>
      <c r="AN86" s="1160"/>
      <c r="AO86" s="1160"/>
      <c r="AP86" s="1160"/>
      <c r="AQ86" s="1632"/>
      <c r="AR86" s="566"/>
      <c r="AS86" s="566"/>
      <c r="AT86" s="566"/>
      <c r="AU86" s="566"/>
      <c r="AV86" s="1641">
        <v>11</v>
      </c>
    </row>
    <row s="1641" customFormat="1" customHeight="1" ht="11.549999999999999">
      <c r="A87" s="987"/>
      <c r="B87" s="1636"/>
      <c r="C87" s="1636"/>
      <c r="D87" s="351"/>
      <c r="J87" s="1641"/>
      <c r="K87" s="1641"/>
      <c r="L87" s="1641"/>
      <c r="M87" s="1641"/>
      <c r="N87" s="1641"/>
      <c r="O87" s="1641"/>
      <c r="P87" s="1641"/>
      <c r="Q87" s="1641"/>
      <c r="R87" s="1641"/>
      <c r="S87" s="1641"/>
      <c r="T87" s="1641"/>
      <c r="U87" s="1641"/>
      <c r="V87" s="1641"/>
      <c r="W87" s="1641"/>
      <c r="X87" s="1641"/>
      <c r="Y87" s="1641"/>
      <c r="AA87" s="1160"/>
      <c r="AB87" s="1636"/>
      <c r="AC87" s="1636"/>
      <c r="AD87" s="1160"/>
      <c r="AE87" s="1160"/>
      <c r="AF87" s="1160"/>
      <c r="AG87" s="1160"/>
      <c r="AH87" s="1636"/>
      <c r="AI87" s="1160"/>
      <c r="AJ87" s="1160"/>
      <c r="AK87" s="544"/>
      <c r="AL87" s="1160"/>
      <c r="AM87" s="1160"/>
      <c r="AN87" s="1160"/>
      <c r="AO87" s="1160"/>
      <c r="AP87" s="1160"/>
      <c r="AQ87" s="1632"/>
      <c r="AR87" s="566"/>
      <c r="AS87" s="566"/>
      <c r="AT87" s="566"/>
      <c r="AU87" s="566"/>
      <c r="AV87" s="1641">
        <v>11</v>
      </c>
    </row>
    <row s="1641" customFormat="1" customHeight="1" ht="11.549999999999999">
      <c r="A88" s="987"/>
      <c r="B88" s="1636"/>
      <c r="C88" s="1636"/>
      <c r="D88" s="351"/>
      <c r="J88" s="1641"/>
      <c r="K88" s="1641"/>
      <c r="L88" s="1641"/>
      <c r="M88" s="1641"/>
      <c r="N88" s="1641"/>
      <c r="O88" s="1641"/>
      <c r="P88" s="1641"/>
      <c r="Q88" s="1641"/>
      <c r="R88" s="1641"/>
      <c r="S88" s="1641"/>
      <c r="T88" s="1641"/>
      <c r="U88" s="1641"/>
      <c r="V88" s="1641"/>
      <c r="W88" s="1641"/>
      <c r="X88" s="1641"/>
      <c r="Y88" s="1641"/>
      <c r="AA88" s="1160"/>
      <c r="AB88" s="1636"/>
      <c r="AC88" s="1636"/>
      <c r="AD88" s="1160"/>
      <c r="AE88" s="1160"/>
      <c r="AF88" s="1160"/>
      <c r="AG88" s="1160"/>
      <c r="AH88" s="1636"/>
      <c r="AI88" s="1160"/>
      <c r="AJ88" s="1160"/>
      <c r="AK88" s="544"/>
      <c r="AL88" s="1160"/>
      <c r="AM88" s="1160"/>
      <c r="AN88" s="1160"/>
      <c r="AO88" s="1160"/>
      <c r="AP88" s="1160"/>
      <c r="AQ88" s="1632"/>
      <c r="AR88" s="566"/>
      <c r="AS88" s="566"/>
      <c r="AT88" s="566"/>
      <c r="AU88" s="566"/>
      <c r="AV88" s="1641">
        <v>11</v>
      </c>
    </row>
    <row s="1641" customFormat="1" customHeight="1" ht="11.549999999999999">
      <c r="A89" s="987"/>
      <c r="B89" s="1636"/>
      <c r="C89" s="1636"/>
      <c r="D89" s="351"/>
      <c r="J89" s="1641"/>
      <c r="K89" s="1641"/>
      <c r="L89" s="1641"/>
      <c r="M89" s="1641"/>
      <c r="N89" s="1641"/>
      <c r="O89" s="1641"/>
      <c r="P89" s="1641"/>
      <c r="Q89" s="1641"/>
      <c r="R89" s="1641"/>
      <c r="S89" s="1641"/>
      <c r="T89" s="1641"/>
      <c r="U89" s="1641"/>
      <c r="V89" s="1641"/>
      <c r="W89" s="1641"/>
      <c r="X89" s="1641"/>
      <c r="Y89" s="1641"/>
      <c r="AA89" s="1160"/>
      <c r="AB89" s="1636"/>
      <c r="AC89" s="1636"/>
      <c r="AD89" s="1160"/>
      <c r="AE89" s="1160"/>
      <c r="AF89" s="1160"/>
      <c r="AG89" s="1160"/>
      <c r="AH89" s="1636"/>
      <c r="AI89" s="1160"/>
      <c r="AJ89" s="1160"/>
      <c r="AK89" s="544"/>
      <c r="AL89" s="1160"/>
      <c r="AM89" s="1160"/>
      <c r="AN89" s="1160"/>
      <c r="AO89" s="1160"/>
      <c r="AP89" s="1160"/>
      <c r="AQ89" s="1632"/>
      <c r="AR89" s="566"/>
      <c r="AS89" s="566"/>
      <c r="AT89" s="566"/>
      <c r="AU89" s="566"/>
      <c r="AV89" s="1641">
        <v>11</v>
      </c>
    </row>
    <row s="1641" customFormat="1" customHeight="1" ht="11.549999999999999">
      <c r="A90" s="987"/>
      <c r="B90" s="1636"/>
      <c r="C90" s="1636"/>
      <c r="D90" s="351"/>
      <c r="J90" s="1641"/>
      <c r="K90" s="1641"/>
      <c r="L90" s="1641"/>
      <c r="M90" s="1641"/>
      <c r="N90" s="1641"/>
      <c r="O90" s="1641"/>
      <c r="P90" s="1641"/>
      <c r="Q90" s="1641"/>
      <c r="R90" s="1641"/>
      <c r="S90" s="1641"/>
      <c r="T90" s="1641"/>
      <c r="U90" s="1641"/>
      <c r="V90" s="1641"/>
      <c r="W90" s="1641"/>
      <c r="X90" s="1641"/>
      <c r="Y90" s="1641"/>
      <c r="AA90" s="1160"/>
      <c r="AB90" s="1636"/>
      <c r="AC90" s="1636"/>
      <c r="AD90" s="1160"/>
      <c r="AE90" s="1160"/>
      <c r="AF90" s="1160"/>
      <c r="AG90" s="1160"/>
      <c r="AH90" s="1636"/>
      <c r="AI90" s="1160"/>
      <c r="AJ90" s="1160"/>
      <c r="AK90" s="544"/>
      <c r="AL90" s="1160"/>
      <c r="AM90" s="1160"/>
      <c r="AN90" s="1160"/>
      <c r="AO90" s="1160"/>
      <c r="AP90" s="1160"/>
      <c r="AQ90" s="1632"/>
      <c r="AR90" s="566"/>
      <c r="AS90" s="566"/>
      <c r="AT90" s="566"/>
      <c r="AU90" s="566"/>
      <c r="AV90" s="1641">
        <v>11</v>
      </c>
    </row>
    <row s="1641" customFormat="1" customHeight="1" ht="11.549999999999999">
      <c r="A91" s="987"/>
      <c r="B91" s="1636"/>
      <c r="C91" s="1636"/>
      <c r="D91" s="351"/>
      <c r="J91" s="1641"/>
      <c r="K91" s="1641"/>
      <c r="L91" s="1641"/>
      <c r="M91" s="1641"/>
      <c r="N91" s="1641"/>
      <c r="O91" s="1641"/>
      <c r="P91" s="1641"/>
      <c r="Q91" s="1641"/>
      <c r="R91" s="1641"/>
      <c r="S91" s="1641"/>
      <c r="T91" s="1641"/>
      <c r="U91" s="1641"/>
      <c r="V91" s="1641"/>
      <c r="W91" s="1641"/>
      <c r="X91" s="1641"/>
      <c r="Y91" s="1641"/>
      <c r="AA91" s="1160"/>
      <c r="AB91" s="1636"/>
      <c r="AC91" s="1636"/>
      <c r="AD91" s="1160"/>
      <c r="AE91" s="1160"/>
      <c r="AF91" s="1160"/>
      <c r="AG91" s="1160"/>
      <c r="AH91" s="1636"/>
      <c r="AI91" s="1160"/>
      <c r="AJ91" s="1160"/>
      <c r="AK91" s="544"/>
      <c r="AL91" s="1160"/>
      <c r="AM91" s="1160"/>
      <c r="AN91" s="1160"/>
      <c r="AO91" s="1160"/>
      <c r="AP91" s="1160"/>
      <c r="AQ91" s="1632"/>
      <c r="AR91" s="566"/>
      <c r="AS91" s="566"/>
      <c r="AT91" s="566"/>
      <c r="AU91" s="566"/>
      <c r="AV91" s="1641">
        <v>11</v>
      </c>
    </row>
    <row s="1641" customFormat="1" customHeight="1" ht="11.549999999999999">
      <c r="A92" s="987"/>
      <c r="B92" s="1636"/>
      <c r="C92" s="1636"/>
      <c r="D92" s="351"/>
      <c r="J92" s="1641"/>
      <c r="K92" s="1641"/>
      <c r="L92" s="1641"/>
      <c r="M92" s="1641"/>
      <c r="N92" s="1641"/>
      <c r="O92" s="1641"/>
      <c r="P92" s="1641"/>
      <c r="Q92" s="1641"/>
      <c r="R92" s="1641"/>
      <c r="S92" s="1641"/>
      <c r="T92" s="1641"/>
      <c r="U92" s="1641"/>
      <c r="V92" s="1641"/>
      <c r="W92" s="1641"/>
      <c r="X92" s="1641"/>
      <c r="Y92" s="1641"/>
      <c r="AA92" s="1160"/>
      <c r="AB92" s="1636"/>
      <c r="AC92" s="1636"/>
      <c r="AD92" s="1160"/>
      <c r="AE92" s="1160"/>
      <c r="AF92" s="1160"/>
      <c r="AG92" s="1160"/>
      <c r="AH92" s="1636"/>
      <c r="AI92" s="1160"/>
      <c r="AJ92" s="1160"/>
      <c r="AK92" s="544"/>
      <c r="AL92" s="1160"/>
      <c r="AM92" s="1160"/>
      <c r="AN92" s="1160"/>
      <c r="AO92" s="1160"/>
      <c r="AP92" s="1160"/>
      <c r="AQ92" s="1632"/>
      <c r="AR92" s="566"/>
      <c r="AS92" s="566"/>
      <c r="AT92" s="566"/>
      <c r="AU92" s="566"/>
      <c r="AV92" s="1641">
        <v>11</v>
      </c>
    </row>
    <row s="1641" customFormat="1" customHeight="1" ht="11.549999999999999">
      <c r="A93" s="987"/>
      <c r="B93" s="1636"/>
      <c r="C93" s="1636"/>
      <c r="D93" s="351"/>
      <c r="J93" s="1641"/>
      <c r="K93" s="1641"/>
      <c r="L93" s="1641"/>
      <c r="M93" s="1641"/>
      <c r="N93" s="1641"/>
      <c r="O93" s="1641"/>
      <c r="P93" s="1641"/>
      <c r="Q93" s="1641"/>
      <c r="R93" s="1641"/>
      <c r="S93" s="1641"/>
      <c r="T93" s="1641"/>
      <c r="U93" s="1641"/>
      <c r="V93" s="1641"/>
      <c r="W93" s="1641"/>
      <c r="X93" s="1641"/>
      <c r="Y93" s="1641"/>
      <c r="AA93" s="1160"/>
      <c r="AB93" s="1636"/>
      <c r="AC93" s="1636"/>
      <c r="AD93" s="1160"/>
      <c r="AE93" s="1160"/>
      <c r="AF93" s="1160"/>
      <c r="AG93" s="1160"/>
      <c r="AH93" s="1636"/>
      <c r="AI93" s="1160"/>
      <c r="AJ93" s="1160"/>
      <c r="AK93" s="544"/>
      <c r="AL93" s="1160"/>
      <c r="AM93" s="1160"/>
      <c r="AN93" s="1160"/>
      <c r="AO93" s="1160"/>
      <c r="AP93" s="1160"/>
      <c r="AQ93" s="1632"/>
      <c r="AR93" s="566"/>
      <c r="AS93" s="566"/>
      <c r="AT93" s="566"/>
      <c r="AU93" s="566"/>
      <c r="AV93" s="1641">
        <v>11</v>
      </c>
    </row>
    <row s="1641" customFormat="1" customHeight="1" ht="11.549999999999999">
      <c r="A94" s="987"/>
      <c r="B94" s="1636"/>
      <c r="C94" s="1636"/>
      <c r="D94" s="351"/>
      <c r="J94" s="1641"/>
      <c r="K94" s="1641"/>
      <c r="L94" s="1641"/>
      <c r="M94" s="1641"/>
      <c r="N94" s="1641"/>
      <c r="O94" s="1641"/>
      <c r="P94" s="1641"/>
      <c r="Q94" s="1641"/>
      <c r="R94" s="1641"/>
      <c r="S94" s="1641"/>
      <c r="T94" s="1641"/>
      <c r="U94" s="1641"/>
      <c r="V94" s="1641"/>
      <c r="W94" s="1641"/>
      <c r="X94" s="1641"/>
      <c r="Y94" s="1641"/>
      <c r="AA94" s="1160"/>
      <c r="AB94" s="1636"/>
      <c r="AC94" s="1636"/>
      <c r="AD94" s="1160"/>
      <c r="AE94" s="1160"/>
      <c r="AF94" s="1160"/>
      <c r="AG94" s="1160"/>
      <c r="AH94" s="1636"/>
      <c r="AI94" s="1160"/>
      <c r="AJ94" s="1160"/>
      <c r="AK94" s="544"/>
      <c r="AL94" s="1160"/>
      <c r="AM94" s="1160"/>
      <c r="AN94" s="1160"/>
      <c r="AO94" s="1160"/>
      <c r="AP94" s="1160"/>
      <c r="AQ94" s="1632"/>
      <c r="AR94" s="566"/>
      <c r="AS94" s="566"/>
      <c r="AT94" s="566"/>
      <c r="AU94" s="566"/>
      <c r="AV94" s="1641">
        <v>11</v>
      </c>
    </row>
    <row s="1641" customFormat="1" customHeight="1" ht="11.549999999999999">
      <c r="A95" s="987"/>
      <c r="B95" s="1636"/>
      <c r="C95" s="1636"/>
      <c r="D95" s="351"/>
      <c r="J95" s="1641"/>
      <c r="K95" s="1641"/>
      <c r="L95" s="1641"/>
      <c r="M95" s="1641"/>
      <c r="N95" s="1641"/>
      <c r="O95" s="1641"/>
      <c r="P95" s="1641"/>
      <c r="Q95" s="1641"/>
      <c r="R95" s="1641"/>
      <c r="S95" s="1641"/>
      <c r="T95" s="1641"/>
      <c r="U95" s="1641"/>
      <c r="V95" s="1641"/>
      <c r="W95" s="1641"/>
      <c r="X95" s="1641"/>
      <c r="Y95" s="1641"/>
      <c r="AA95" s="1160"/>
      <c r="AB95" s="1636"/>
      <c r="AC95" s="1636"/>
      <c r="AD95" s="1160"/>
      <c r="AE95" s="1160"/>
      <c r="AF95" s="1160"/>
      <c r="AG95" s="1160"/>
      <c r="AH95" s="1636"/>
      <c r="AI95" s="1160"/>
      <c r="AJ95" s="1160"/>
      <c r="AK95" s="544"/>
      <c r="AL95" s="1160"/>
      <c r="AM95" s="1160"/>
      <c r="AN95" s="1160"/>
      <c r="AO95" s="1160"/>
      <c r="AP95" s="1160"/>
      <c r="AQ95" s="1632"/>
      <c r="AR95" s="566"/>
      <c r="AS95" s="566"/>
      <c r="AT95" s="566"/>
      <c r="AU95" s="566"/>
      <c r="AV95" s="1641">
        <v>11</v>
      </c>
    </row>
    <row s="1641" customFormat="1" customHeight="1" ht="11.549999999999999">
      <c r="A96" s="987"/>
      <c r="B96" s="1636"/>
      <c r="C96" s="1636"/>
      <c r="D96" s="351"/>
      <c r="J96" s="1641"/>
      <c r="K96" s="1641"/>
      <c r="L96" s="1641"/>
      <c r="M96" s="1641"/>
      <c r="N96" s="1641"/>
      <c r="O96" s="1641"/>
      <c r="P96" s="1641"/>
      <c r="Q96" s="1641"/>
      <c r="R96" s="1641"/>
      <c r="S96" s="1641"/>
      <c r="T96" s="1641"/>
      <c r="U96" s="1641"/>
      <c r="V96" s="1641"/>
      <c r="W96" s="1641"/>
      <c r="X96" s="1641"/>
      <c r="Y96" s="1641"/>
      <c r="AA96" s="1160"/>
      <c r="AB96" s="1636"/>
      <c r="AC96" s="1636"/>
      <c r="AD96" s="1160"/>
      <c r="AE96" s="1160"/>
      <c r="AF96" s="1160"/>
      <c r="AG96" s="1160"/>
      <c r="AH96" s="1636"/>
      <c r="AI96" s="1160"/>
      <c r="AJ96" s="1160"/>
      <c r="AK96" s="544"/>
      <c r="AL96" s="1160"/>
      <c r="AM96" s="1160"/>
      <c r="AN96" s="1160"/>
      <c r="AO96" s="1160"/>
      <c r="AP96" s="1160"/>
      <c r="AQ96" s="1632"/>
      <c r="AR96" s="566"/>
      <c r="AS96" s="566"/>
      <c r="AT96" s="566"/>
      <c r="AU96" s="566"/>
      <c r="AV96" s="1641">
        <v>11</v>
      </c>
    </row>
    <row s="1641" customFormat="1" customHeight="1" ht="11.549999999999999">
      <c r="A97" s="987"/>
      <c r="B97" s="1636"/>
      <c r="C97" s="1636"/>
      <c r="D97" s="351"/>
      <c r="J97" s="1641"/>
      <c r="K97" s="1641"/>
      <c r="L97" s="1641"/>
      <c r="M97" s="1641"/>
      <c r="N97" s="1641"/>
      <c r="O97" s="1641"/>
      <c r="P97" s="1641"/>
      <c r="Q97" s="1641"/>
      <c r="R97" s="1641"/>
      <c r="S97" s="1641"/>
      <c r="T97" s="1641"/>
      <c r="U97" s="1641"/>
      <c r="V97" s="1641"/>
      <c r="W97" s="1641"/>
      <c r="X97" s="1641"/>
      <c r="Y97" s="1641"/>
      <c r="AA97" s="1160"/>
      <c r="AB97" s="1636"/>
      <c r="AC97" s="1636"/>
      <c r="AD97" s="1160"/>
      <c r="AE97" s="1160"/>
      <c r="AF97" s="1160"/>
      <c r="AG97" s="1160"/>
      <c r="AH97" s="1636"/>
      <c r="AI97" s="1160"/>
      <c r="AJ97" s="1160"/>
      <c r="AK97" s="544"/>
      <c r="AL97" s="1160"/>
      <c r="AM97" s="1160"/>
      <c r="AN97" s="1160"/>
      <c r="AO97" s="1160"/>
      <c r="AP97" s="1160"/>
      <c r="AQ97" s="1632"/>
      <c r="AR97" s="566"/>
      <c r="AS97" s="566"/>
      <c r="AT97" s="566"/>
      <c r="AU97" s="566"/>
      <c r="AV97" s="1641">
        <v>11</v>
      </c>
    </row>
    <row s="1641" customFormat="1" customHeight="1" ht="11.549999999999999">
      <c r="A98" s="987"/>
      <c r="B98" s="1636"/>
      <c r="C98" s="1636"/>
      <c r="D98" s="351"/>
      <c r="J98" s="1641"/>
      <c r="K98" s="1641"/>
      <c r="L98" s="1641"/>
      <c r="M98" s="1641"/>
      <c r="N98" s="1641"/>
      <c r="O98" s="1641"/>
      <c r="P98" s="1641"/>
      <c r="Q98" s="1641"/>
      <c r="R98" s="1641"/>
      <c r="S98" s="1641"/>
      <c r="T98" s="1641"/>
      <c r="U98" s="1641"/>
      <c r="V98" s="1641"/>
      <c r="W98" s="1641"/>
      <c r="X98" s="1641"/>
      <c r="Y98" s="1641"/>
      <c r="AA98" s="1160"/>
      <c r="AB98" s="1636"/>
      <c r="AC98" s="1636"/>
      <c r="AD98" s="1160"/>
      <c r="AE98" s="1160"/>
      <c r="AF98" s="1160"/>
      <c r="AG98" s="1160"/>
      <c r="AH98" s="1636"/>
      <c r="AI98" s="1160"/>
      <c r="AJ98" s="1160"/>
      <c r="AK98" s="544"/>
      <c r="AL98" s="1160"/>
      <c r="AM98" s="1160"/>
      <c r="AN98" s="1160"/>
      <c r="AO98" s="1160"/>
      <c r="AP98" s="1160"/>
      <c r="AQ98" s="1632"/>
      <c r="AR98" s="566"/>
      <c r="AS98" s="566"/>
      <c r="AT98" s="566"/>
      <c r="AU98" s="566"/>
      <c r="AV98" s="1641">
        <v>11</v>
      </c>
    </row>
    <row s="1641" customFormat="1" customHeight="1" ht="11.549999999999999">
      <c r="A99" s="987"/>
      <c r="B99" s="1636"/>
      <c r="C99" s="1636"/>
      <c r="D99" s="351"/>
      <c r="J99" s="1641"/>
      <c r="K99" s="1641"/>
      <c r="L99" s="1641"/>
      <c r="M99" s="1641"/>
      <c r="N99" s="1641"/>
      <c r="O99" s="1641"/>
      <c r="P99" s="1641"/>
      <c r="Q99" s="1641"/>
      <c r="R99" s="1641"/>
      <c r="S99" s="1641"/>
      <c r="T99" s="1641"/>
      <c r="U99" s="1641"/>
      <c r="V99" s="1641"/>
      <c r="W99" s="1641"/>
      <c r="X99" s="1641"/>
      <c r="Y99" s="1641"/>
      <c r="AA99" s="1160"/>
      <c r="AB99" s="1636"/>
      <c r="AC99" s="1636"/>
      <c r="AD99" s="1160"/>
      <c r="AE99" s="1160"/>
      <c r="AF99" s="1160"/>
      <c r="AG99" s="1160"/>
      <c r="AH99" s="1636"/>
      <c r="AI99" s="1160"/>
      <c r="AJ99" s="1160"/>
      <c r="AK99" s="544"/>
      <c r="AL99" s="1160"/>
      <c r="AM99" s="1160"/>
      <c r="AN99" s="1160"/>
      <c r="AO99" s="1160"/>
      <c r="AP99" s="1160"/>
      <c r="AQ99" s="1632"/>
      <c r="AR99" s="566"/>
      <c r="AS99" s="566"/>
      <c r="AT99" s="566"/>
      <c r="AU99" s="566"/>
      <c r="AV99" s="1641">
        <v>11</v>
      </c>
    </row>
    <row s="1641" customFormat="1" customHeight="1" ht="11.549999999999999">
      <c r="A100" s="987"/>
      <c r="B100" s="1636"/>
      <c r="C100" s="1636"/>
      <c r="D100" s="351"/>
      <c r="J100" s="1641"/>
      <c r="K100" s="1641"/>
      <c r="L100" s="1641"/>
      <c r="M100" s="1641"/>
      <c r="N100" s="1641"/>
      <c r="O100" s="1641"/>
      <c r="P100" s="1641"/>
      <c r="Q100" s="1641"/>
      <c r="R100" s="1641"/>
      <c r="S100" s="1641"/>
      <c r="T100" s="1641"/>
      <c r="U100" s="1641"/>
      <c r="V100" s="1641"/>
      <c r="W100" s="1641"/>
      <c r="X100" s="1641"/>
      <c r="Y100" s="1641"/>
      <c r="AA100" s="1160"/>
      <c r="AB100" s="1636"/>
      <c r="AC100" s="1636"/>
      <c r="AD100" s="1160"/>
      <c r="AE100" s="1160"/>
      <c r="AF100" s="1160"/>
      <c r="AG100" s="1160"/>
      <c r="AH100" s="1636"/>
      <c r="AI100" s="1160"/>
      <c r="AJ100" s="1160"/>
      <c r="AK100" s="544"/>
      <c r="AL100" s="1160"/>
      <c r="AM100" s="1160"/>
      <c r="AN100" s="1160"/>
      <c r="AO100" s="1160"/>
      <c r="AP100" s="1160"/>
      <c r="AQ100" s="1632"/>
      <c r="AR100" s="566"/>
      <c r="AS100" s="566"/>
      <c r="AT100" s="566"/>
      <c r="AU100" s="566"/>
      <c r="AV100" s="1641">
        <v>11</v>
      </c>
    </row>
    <row s="1641" customFormat="1" customHeight="1" ht="11.549999999999999">
      <c r="A101" s="987"/>
      <c r="B101" s="1636"/>
      <c r="C101" s="1636"/>
      <c r="D101" s="351"/>
      <c r="J101" s="1641"/>
      <c r="K101" s="1641"/>
      <c r="L101" s="1641"/>
      <c r="M101" s="1641"/>
      <c r="N101" s="1641"/>
      <c r="O101" s="1641"/>
      <c r="P101" s="1641"/>
      <c r="Q101" s="1641"/>
      <c r="R101" s="1641"/>
      <c r="S101" s="1641"/>
      <c r="T101" s="1641"/>
      <c r="U101" s="1641"/>
      <c r="V101" s="1641"/>
      <c r="W101" s="1641"/>
      <c r="X101" s="1641"/>
      <c r="Y101" s="1641"/>
      <c r="AA101" s="1160"/>
      <c r="AB101" s="1636"/>
      <c r="AC101" s="1636"/>
      <c r="AD101" s="1160"/>
      <c r="AE101" s="1160"/>
      <c r="AF101" s="1160"/>
      <c r="AG101" s="1160"/>
      <c r="AH101" s="1636"/>
      <c r="AI101" s="1160"/>
      <c r="AJ101" s="1160"/>
      <c r="AK101" s="544"/>
      <c r="AL101" s="1160"/>
      <c r="AM101" s="1160"/>
      <c r="AN101" s="1160"/>
      <c r="AO101" s="1160"/>
      <c r="AP101" s="1160"/>
      <c r="AQ101" s="1632"/>
      <c r="AR101" s="566"/>
      <c r="AS101" s="566"/>
      <c r="AT101" s="566"/>
      <c r="AU101" s="566"/>
      <c r="AV101" s="1641">
        <v>11</v>
      </c>
    </row>
    <row s="1641" customFormat="1" customHeight="1" ht="11.549999999999999">
      <c r="A102" s="987"/>
      <c r="B102" s="1636"/>
      <c r="C102" s="1636"/>
      <c r="D102" s="351"/>
      <c r="J102" s="1641"/>
      <c r="K102" s="1641"/>
      <c r="L102" s="1641"/>
      <c r="M102" s="1641"/>
      <c r="N102" s="1641"/>
      <c r="O102" s="1641"/>
      <c r="P102" s="1641"/>
      <c r="Q102" s="1641"/>
      <c r="R102" s="1641"/>
      <c r="S102" s="1641"/>
      <c r="T102" s="1641"/>
      <c r="U102" s="1641"/>
      <c r="V102" s="1641"/>
      <c r="W102" s="1641"/>
      <c r="X102" s="1641"/>
      <c r="Y102" s="1641"/>
      <c r="AA102" s="1160"/>
      <c r="AB102" s="1636"/>
      <c r="AC102" s="1636"/>
      <c r="AD102" s="1160"/>
      <c r="AE102" s="1160"/>
      <c r="AF102" s="1160"/>
      <c r="AG102" s="1160"/>
      <c r="AH102" s="1636"/>
      <c r="AI102" s="1160"/>
      <c r="AJ102" s="1160"/>
      <c r="AK102" s="544"/>
      <c r="AL102" s="1160"/>
      <c r="AM102" s="1160"/>
      <c r="AN102" s="1160"/>
      <c r="AO102" s="1160"/>
      <c r="AP102" s="1160"/>
      <c r="AQ102" s="1632"/>
      <c r="AR102" s="566"/>
      <c r="AS102" s="566"/>
      <c r="AT102" s="566"/>
      <c r="AU102" s="566"/>
      <c r="AV102" s="1641">
        <v>11</v>
      </c>
    </row>
    <row s="1641" customFormat="1" customHeight="1" ht="11.549999999999999">
      <c r="A103" s="987"/>
      <c r="B103" s="1636"/>
      <c r="C103" s="1636"/>
      <c r="D103" s="351"/>
      <c r="J103" s="1641"/>
      <c r="K103" s="1641"/>
      <c r="L103" s="1641"/>
      <c r="M103" s="1641"/>
      <c r="N103" s="1641"/>
      <c r="O103" s="1641"/>
      <c r="P103" s="1641"/>
      <c r="Q103" s="1641"/>
      <c r="R103" s="1641"/>
      <c r="S103" s="1641"/>
      <c r="T103" s="1641"/>
      <c r="U103" s="1641"/>
      <c r="V103" s="1641"/>
      <c r="W103" s="1641"/>
      <c r="X103" s="1641"/>
      <c r="Y103" s="1641"/>
      <c r="AA103" s="1160"/>
      <c r="AB103" s="1636"/>
      <c r="AC103" s="1636"/>
      <c r="AD103" s="1160"/>
      <c r="AE103" s="1160"/>
      <c r="AF103" s="1160"/>
      <c r="AG103" s="1160"/>
      <c r="AH103" s="1636"/>
      <c r="AI103" s="1160"/>
      <c r="AJ103" s="1160"/>
      <c r="AK103" s="544"/>
      <c r="AL103" s="1160"/>
      <c r="AM103" s="1160"/>
      <c r="AN103" s="1160"/>
      <c r="AO103" s="1160"/>
      <c r="AP103" s="1160"/>
      <c r="AQ103" s="1632"/>
      <c r="AR103" s="566"/>
      <c r="AS103" s="566"/>
      <c r="AT103" s="566"/>
      <c r="AU103" s="566"/>
      <c r="AV103" s="1641">
        <v>11</v>
      </c>
    </row>
    <row s="1641" customFormat="1" customHeight="1" ht="11.549999999999999">
      <c r="A104" s="987"/>
      <c r="B104" s="1636"/>
      <c r="C104" s="1636"/>
      <c r="D104" s="351"/>
      <c r="J104" s="1641"/>
      <c r="K104" s="1641"/>
      <c r="L104" s="1641"/>
      <c r="M104" s="1641"/>
      <c r="N104" s="1641"/>
      <c r="O104" s="1641"/>
      <c r="P104" s="1641"/>
      <c r="Q104" s="1641"/>
      <c r="R104" s="1641"/>
      <c r="S104" s="1641"/>
      <c r="T104" s="1641"/>
      <c r="U104" s="1641"/>
      <c r="V104" s="1641"/>
      <c r="W104" s="1641"/>
      <c r="X104" s="1641"/>
      <c r="Y104" s="1641"/>
      <c r="AA104" s="1160"/>
      <c r="AB104" s="1636"/>
      <c r="AC104" s="1636"/>
      <c r="AD104" s="1160"/>
      <c r="AE104" s="1160"/>
      <c r="AF104" s="1160"/>
      <c r="AG104" s="1160"/>
      <c r="AH104" s="1636"/>
      <c r="AI104" s="1160"/>
      <c r="AJ104" s="1160"/>
      <c r="AK104" s="544"/>
      <c r="AL104" s="1160"/>
      <c r="AM104" s="1160"/>
      <c r="AN104" s="1160"/>
      <c r="AO104" s="1160"/>
      <c r="AP104" s="1160"/>
      <c r="AQ104" s="1632"/>
      <c r="AR104" s="566"/>
      <c r="AS104" s="566"/>
      <c r="AT104" s="566"/>
      <c r="AU104" s="566"/>
      <c r="AV104" s="1641">
        <v>11</v>
      </c>
    </row>
    <row s="1641" customFormat="1" customHeight="1" ht="11.549999999999999">
      <c r="A105" s="987"/>
      <c r="B105" s="1636"/>
      <c r="C105" s="1636"/>
      <c r="D105" s="351"/>
      <c r="J105" s="1641"/>
      <c r="K105" s="1641"/>
      <c r="L105" s="1641"/>
      <c r="M105" s="1641"/>
      <c r="N105" s="1641"/>
      <c r="O105" s="1641"/>
      <c r="P105" s="1641"/>
      <c r="Q105" s="1641"/>
      <c r="R105" s="1641"/>
      <c r="S105" s="1641"/>
      <c r="T105" s="1641"/>
      <c r="U105" s="1641"/>
      <c r="V105" s="1641"/>
      <c r="W105" s="1641"/>
      <c r="X105" s="1641"/>
      <c r="Y105" s="1641"/>
      <c r="AA105" s="1160"/>
      <c r="AB105" s="1636"/>
      <c r="AC105" s="1636"/>
      <c r="AD105" s="1160"/>
      <c r="AE105" s="1160"/>
      <c r="AF105" s="1160"/>
      <c r="AG105" s="1160"/>
      <c r="AH105" s="1636"/>
      <c r="AI105" s="1160"/>
      <c r="AJ105" s="1160"/>
      <c r="AK105" s="544"/>
      <c r="AL105" s="1160"/>
      <c r="AM105" s="1160"/>
      <c r="AN105" s="1160"/>
      <c r="AO105" s="1160"/>
      <c r="AP105" s="1160"/>
      <c r="AQ105" s="1632"/>
      <c r="AR105" s="566"/>
      <c r="AS105" s="566"/>
      <c r="AT105" s="566"/>
      <c r="AU105" s="566"/>
      <c r="AV105" s="1641">
        <v>11</v>
      </c>
    </row>
    <row s="1641" customFormat="1" customHeight="1" ht="11.549999999999999">
      <c r="A106" s="987"/>
      <c r="B106" s="1636"/>
      <c r="C106" s="1636"/>
      <c r="D106" s="351"/>
      <c r="J106" s="1641"/>
      <c r="K106" s="1641"/>
      <c r="L106" s="1641"/>
      <c r="M106" s="1641"/>
      <c r="N106" s="1641"/>
      <c r="O106" s="1641"/>
      <c r="P106" s="1641"/>
      <c r="Q106" s="1641"/>
      <c r="R106" s="1641"/>
      <c r="S106" s="1641"/>
      <c r="T106" s="1641"/>
      <c r="U106" s="1641"/>
      <c r="V106" s="1641"/>
      <c r="W106" s="1641"/>
      <c r="X106" s="1641"/>
      <c r="Y106" s="1641"/>
      <c r="AA106" s="1160"/>
      <c r="AB106" s="1636"/>
      <c r="AC106" s="1636"/>
      <c r="AD106" s="1160"/>
      <c r="AE106" s="1160"/>
      <c r="AF106" s="1160"/>
      <c r="AG106" s="1160"/>
      <c r="AH106" s="1636"/>
      <c r="AI106" s="1160"/>
      <c r="AJ106" s="1160"/>
      <c r="AK106" s="544"/>
      <c r="AL106" s="1160"/>
      <c r="AM106" s="1160"/>
      <c r="AN106" s="1160"/>
      <c r="AO106" s="1160"/>
      <c r="AP106" s="1160"/>
      <c r="AQ106" s="1632"/>
      <c r="AR106" s="566"/>
      <c r="AS106" s="566"/>
      <c r="AT106" s="566"/>
      <c r="AU106" s="566"/>
      <c r="AV106" s="1641">
        <v>11</v>
      </c>
    </row>
    <row s="1641" customFormat="1" customHeight="1" ht="11.549999999999999">
      <c r="A107" s="987"/>
      <c r="B107" s="1636"/>
      <c r="C107" s="1636"/>
      <c r="D107" s="351"/>
      <c r="J107" s="1641"/>
      <c r="K107" s="1641"/>
      <c r="L107" s="1641"/>
      <c r="M107" s="1641"/>
      <c r="N107" s="1641"/>
      <c r="O107" s="1641"/>
      <c r="P107" s="1641"/>
      <c r="Q107" s="1641"/>
      <c r="R107" s="1641"/>
      <c r="S107" s="1641"/>
      <c r="T107" s="1641"/>
      <c r="U107" s="1641"/>
      <c r="V107" s="1641"/>
      <c r="W107" s="1641"/>
      <c r="X107" s="1641"/>
      <c r="Y107" s="1641"/>
      <c r="AA107" s="1160"/>
      <c r="AB107" s="1636"/>
      <c r="AC107" s="1636"/>
      <c r="AD107" s="1160"/>
      <c r="AE107" s="1160"/>
      <c r="AF107" s="1160"/>
      <c r="AG107" s="1160"/>
      <c r="AH107" s="1636"/>
      <c r="AI107" s="1160"/>
      <c r="AJ107" s="1160"/>
      <c r="AK107" s="544"/>
      <c r="AL107" s="1160"/>
      <c r="AM107" s="1160"/>
      <c r="AN107" s="1160"/>
      <c r="AO107" s="1160"/>
      <c r="AP107" s="1160"/>
      <c r="AQ107" s="1632"/>
      <c r="AR107" s="566"/>
      <c r="AS107" s="566"/>
      <c r="AT107" s="566"/>
      <c r="AU107" s="566"/>
      <c r="AV107" s="1641">
        <v>11</v>
      </c>
    </row>
    <row s="1641" customFormat="1" customHeight="1" ht="11.549999999999999">
      <c r="A108" s="987"/>
      <c r="B108" s="1636"/>
      <c r="C108" s="1636"/>
      <c r="D108" s="351"/>
      <c r="J108" s="1641"/>
      <c r="K108" s="1641"/>
      <c r="L108" s="1641"/>
      <c r="M108" s="1641"/>
      <c r="N108" s="1641"/>
      <c r="O108" s="1641"/>
      <c r="P108" s="1641"/>
      <c r="Q108" s="1641"/>
      <c r="R108" s="1641"/>
      <c r="S108" s="1641"/>
      <c r="T108" s="1641"/>
      <c r="U108" s="1641"/>
      <c r="V108" s="1641"/>
      <c r="W108" s="1641"/>
      <c r="X108" s="1641"/>
      <c r="Y108" s="1641"/>
      <c r="AA108" s="1160"/>
      <c r="AB108" s="1636"/>
      <c r="AC108" s="1636"/>
      <c r="AD108" s="1160"/>
      <c r="AE108" s="1160"/>
      <c r="AF108" s="1160"/>
      <c r="AG108" s="1160"/>
      <c r="AH108" s="1636"/>
      <c r="AI108" s="1160"/>
      <c r="AJ108" s="1160"/>
      <c r="AK108" s="544"/>
      <c r="AL108" s="1160"/>
      <c r="AM108" s="1160"/>
      <c r="AN108" s="1160"/>
      <c r="AO108" s="1160"/>
      <c r="AP108" s="1160"/>
      <c r="AQ108" s="1632"/>
      <c r="AR108" s="566"/>
      <c r="AS108" s="566"/>
      <c r="AT108" s="566"/>
      <c r="AU108" s="566"/>
      <c r="AV108" s="1641">
        <v>11</v>
      </c>
    </row>
    <row s="1641" customFormat="1" customHeight="1" ht="11.549999999999999">
      <c r="A109" s="987"/>
      <c r="B109" s="1636"/>
      <c r="C109" s="1636"/>
      <c r="D109" s="351"/>
      <c r="J109" s="1641"/>
      <c r="K109" s="1641"/>
      <c r="L109" s="1641"/>
      <c r="M109" s="1641"/>
      <c r="N109" s="1641"/>
      <c r="O109" s="1641"/>
      <c r="P109" s="1641"/>
      <c r="Q109" s="1641"/>
      <c r="R109" s="1641"/>
      <c r="S109" s="1641"/>
      <c r="T109" s="1641"/>
      <c r="U109" s="1641"/>
      <c r="V109" s="1641"/>
      <c r="W109" s="1641"/>
      <c r="X109" s="1641"/>
      <c r="Y109" s="1641"/>
      <c r="AA109" s="1160"/>
      <c r="AB109" s="1636"/>
      <c r="AC109" s="1636"/>
      <c r="AD109" s="1160"/>
      <c r="AE109" s="1160"/>
      <c r="AF109" s="1160"/>
      <c r="AG109" s="1160"/>
      <c r="AH109" s="1636"/>
      <c r="AI109" s="1160"/>
      <c r="AJ109" s="1160"/>
      <c r="AK109" s="544"/>
      <c r="AL109" s="1160"/>
      <c r="AM109" s="1160"/>
      <c r="AN109" s="1160"/>
      <c r="AO109" s="1160"/>
      <c r="AP109" s="1160"/>
      <c r="AQ109" s="1632"/>
      <c r="AR109" s="566"/>
      <c r="AS109" s="566"/>
      <c r="AT109" s="566"/>
      <c r="AU109" s="566"/>
      <c r="AV109" s="1641">
        <v>11</v>
      </c>
    </row>
    <row s="1641" customFormat="1" customHeight="1" ht="11.549999999999999">
      <c r="A110" s="987"/>
      <c r="B110" s="1636"/>
      <c r="C110" s="1636"/>
      <c r="D110" s="351"/>
      <c r="J110" s="1641"/>
      <c r="K110" s="1641"/>
      <c r="L110" s="1641"/>
      <c r="M110" s="1641"/>
      <c r="N110" s="1641"/>
      <c r="O110" s="1641"/>
      <c r="P110" s="1641"/>
      <c r="Q110" s="1641"/>
      <c r="R110" s="1641"/>
      <c r="S110" s="1641"/>
      <c r="T110" s="1641"/>
      <c r="U110" s="1641"/>
      <c r="V110" s="1641"/>
      <c r="W110" s="1641"/>
      <c r="X110" s="1641"/>
      <c r="Y110" s="1641"/>
      <c r="AA110" s="1160"/>
      <c r="AB110" s="1636"/>
      <c r="AC110" s="1636"/>
      <c r="AD110" s="1160"/>
      <c r="AE110" s="1160"/>
      <c r="AF110" s="1160"/>
      <c r="AG110" s="1160"/>
      <c r="AH110" s="1636"/>
      <c r="AI110" s="1160"/>
      <c r="AJ110" s="1160"/>
      <c r="AK110" s="544"/>
      <c r="AL110" s="1160"/>
      <c r="AM110" s="1160"/>
      <c r="AN110" s="1160"/>
      <c r="AO110" s="1160"/>
      <c r="AP110" s="1160"/>
      <c r="AQ110" s="1632"/>
      <c r="AR110" s="566"/>
      <c r="AS110" s="566"/>
      <c r="AT110" s="566"/>
      <c r="AU110" s="566"/>
      <c r="AV110" s="1641">
        <v>11</v>
      </c>
    </row>
    <row s="1641" customFormat="1" customHeight="1" ht="11.549999999999999">
      <c r="A111" s="987"/>
      <c r="B111" s="1636"/>
      <c r="C111" s="1636"/>
      <c r="D111" s="351"/>
      <c r="J111" s="1641"/>
      <c r="K111" s="1641"/>
      <c r="L111" s="1641"/>
      <c r="M111" s="1641"/>
      <c r="N111" s="1641"/>
      <c r="O111" s="1641"/>
      <c r="P111" s="1641"/>
      <c r="Q111" s="1641"/>
      <c r="R111" s="1641"/>
      <c r="S111" s="1641"/>
      <c r="T111" s="1641"/>
      <c r="U111" s="1641"/>
      <c r="V111" s="1641"/>
      <c r="W111" s="1641"/>
      <c r="X111" s="1641"/>
      <c r="Y111" s="1641"/>
      <c r="AA111" s="1160"/>
      <c r="AB111" s="1636"/>
      <c r="AC111" s="1636"/>
      <c r="AD111" s="1160"/>
      <c r="AE111" s="1160"/>
      <c r="AF111" s="1160"/>
      <c r="AG111" s="1160"/>
      <c r="AH111" s="1636"/>
      <c r="AI111" s="1160"/>
      <c r="AJ111" s="1160"/>
      <c r="AK111" s="544"/>
      <c r="AL111" s="1160"/>
      <c r="AM111" s="1160"/>
      <c r="AN111" s="1160"/>
      <c r="AO111" s="1160"/>
      <c r="AP111" s="1160"/>
      <c r="AQ111" s="1632"/>
      <c r="AR111" s="566"/>
      <c r="AS111" s="566"/>
      <c r="AT111" s="566"/>
      <c r="AU111" s="566"/>
      <c r="AV111" s="1641">
        <v>11</v>
      </c>
    </row>
    <row s="1641" customFormat="1" customHeight="1" ht="11.549999999999999">
      <c r="A112" s="987"/>
      <c r="B112" s="1636"/>
      <c r="C112" s="1636"/>
      <c r="D112" s="351"/>
      <c r="J112" s="1641"/>
      <c r="K112" s="1641"/>
      <c r="L112" s="1641"/>
      <c r="M112" s="1641"/>
      <c r="N112" s="1641"/>
      <c r="O112" s="1641"/>
      <c r="P112" s="1641"/>
      <c r="Q112" s="1641"/>
      <c r="R112" s="1641"/>
      <c r="S112" s="1641"/>
      <c r="T112" s="1641"/>
      <c r="U112" s="1641"/>
      <c r="V112" s="1641"/>
      <c r="W112" s="1641"/>
      <c r="X112" s="1641"/>
      <c r="Y112" s="1641"/>
      <c r="AA112" s="1160"/>
      <c r="AB112" s="1636"/>
      <c r="AC112" s="1636"/>
      <c r="AD112" s="1160"/>
      <c r="AE112" s="1160"/>
      <c r="AF112" s="1160"/>
      <c r="AG112" s="1160"/>
      <c r="AH112" s="1636"/>
      <c r="AI112" s="1160"/>
      <c r="AJ112" s="1160"/>
      <c r="AK112" s="544"/>
      <c r="AL112" s="1160"/>
      <c r="AM112" s="1160"/>
      <c r="AN112" s="1160"/>
      <c r="AO112" s="1160"/>
      <c r="AP112" s="1160"/>
      <c r="AQ112" s="1632"/>
      <c r="AR112" s="566"/>
      <c r="AS112" s="566"/>
      <c r="AT112" s="566"/>
      <c r="AU112" s="566"/>
      <c r="AV112" s="1641">
        <v>11</v>
      </c>
    </row>
    <row s="1641" customFormat="1" customHeight="1" ht="11.549999999999999">
      <c r="A113" s="987"/>
      <c r="B113" s="1636"/>
      <c r="C113" s="1636"/>
      <c r="D113" s="351"/>
      <c r="J113" s="1641"/>
      <c r="K113" s="1641"/>
      <c r="L113" s="1641"/>
      <c r="M113" s="1641"/>
      <c r="N113" s="1641"/>
      <c r="O113" s="1641"/>
      <c r="P113" s="1641"/>
      <c r="Q113" s="1641"/>
      <c r="R113" s="1641"/>
      <c r="S113" s="1641"/>
      <c r="T113" s="1641"/>
      <c r="U113" s="1641"/>
      <c r="V113" s="1641"/>
      <c r="W113" s="1641"/>
      <c r="X113" s="1641"/>
      <c r="Y113" s="1641"/>
      <c r="AA113" s="1160"/>
      <c r="AB113" s="1636"/>
      <c r="AC113" s="1636"/>
      <c r="AD113" s="1160"/>
      <c r="AE113" s="1160"/>
      <c r="AF113" s="1160"/>
      <c r="AG113" s="1160"/>
      <c r="AH113" s="1636"/>
      <c r="AI113" s="1160"/>
      <c r="AJ113" s="1160"/>
      <c r="AK113" s="544"/>
      <c r="AL113" s="1160"/>
      <c r="AM113" s="1160"/>
      <c r="AN113" s="1160"/>
      <c r="AO113" s="1160"/>
      <c r="AP113" s="1160"/>
      <c r="AQ113" s="1632"/>
      <c r="AR113" s="566"/>
      <c r="AS113" s="566"/>
      <c r="AT113" s="566"/>
      <c r="AU113" s="566"/>
      <c r="AV113" s="1641">
        <v>11</v>
      </c>
    </row>
    <row s="1641" customFormat="1" customHeight="1" ht="11.549999999999999">
      <c r="A114" s="987"/>
      <c r="B114" s="1636"/>
      <c r="C114" s="1636"/>
      <c r="D114" s="351"/>
      <c r="J114" s="1641"/>
      <c r="K114" s="1641"/>
      <c r="L114" s="1641"/>
      <c r="M114" s="1641"/>
      <c r="N114" s="1641"/>
      <c r="O114" s="1641"/>
      <c r="P114" s="1641"/>
      <c r="Q114" s="1641"/>
      <c r="R114" s="1641"/>
      <c r="S114" s="1641"/>
      <c r="T114" s="1641"/>
      <c r="U114" s="1641"/>
      <c r="V114" s="1641"/>
      <c r="W114" s="1641"/>
      <c r="X114" s="1641"/>
      <c r="Y114" s="1641"/>
      <c r="AA114" s="1160"/>
      <c r="AB114" s="1636"/>
      <c r="AC114" s="1636"/>
      <c r="AD114" s="1160"/>
      <c r="AE114" s="1160"/>
      <c r="AF114" s="1160"/>
      <c r="AG114" s="1160"/>
      <c r="AH114" s="1636"/>
      <c r="AI114" s="1160"/>
      <c r="AJ114" s="1160"/>
      <c r="AK114" s="544"/>
      <c r="AL114" s="1160"/>
      <c r="AM114" s="1160"/>
      <c r="AN114" s="1160"/>
      <c r="AO114" s="1160"/>
      <c r="AP114" s="1160"/>
      <c r="AQ114" s="1632"/>
      <c r="AR114" s="566"/>
      <c r="AS114" s="566"/>
      <c r="AT114" s="566"/>
      <c r="AU114" s="566"/>
      <c r="AV114" s="1641">
        <v>11</v>
      </c>
    </row>
    <row s="1641" customFormat="1" customHeight="1" ht="11.549999999999999">
      <c r="A115" s="987"/>
      <c r="B115" s="1636"/>
      <c r="C115" s="1636"/>
      <c r="D115" s="351"/>
      <c r="J115" s="1641"/>
      <c r="K115" s="1641"/>
      <c r="L115" s="1641"/>
      <c r="M115" s="1641"/>
      <c r="N115" s="1641"/>
      <c r="O115" s="1641"/>
      <c r="P115" s="1641"/>
      <c r="Q115" s="1641"/>
      <c r="R115" s="1641"/>
      <c r="S115" s="1641"/>
      <c r="T115" s="1641"/>
      <c r="U115" s="1641"/>
      <c r="V115" s="1641"/>
      <c r="W115" s="1641"/>
      <c r="X115" s="1641"/>
      <c r="Y115" s="1641"/>
      <c r="AA115" s="1160"/>
      <c r="AB115" s="1636"/>
      <c r="AC115" s="1636"/>
      <c r="AD115" s="1160"/>
      <c r="AE115" s="1160"/>
      <c r="AF115" s="1160"/>
      <c r="AG115" s="1160"/>
      <c r="AH115" s="1636"/>
      <c r="AI115" s="1160"/>
      <c r="AJ115" s="1160"/>
      <c r="AK115" s="544"/>
      <c r="AL115" s="1160"/>
      <c r="AM115" s="1160"/>
      <c r="AN115" s="1160"/>
      <c r="AO115" s="1160"/>
      <c r="AP115" s="1160"/>
      <c r="AQ115" s="1632"/>
      <c r="AR115" s="566"/>
      <c r="AS115" s="566"/>
      <c r="AT115" s="566"/>
      <c r="AU115" s="566"/>
      <c r="AV115" s="1641">
        <v>11</v>
      </c>
    </row>
    <row s="1641" customFormat="1" customHeight="1" ht="11.549999999999999">
      <c r="A116" s="987"/>
      <c r="B116" s="1636"/>
      <c r="C116" s="1636"/>
      <c r="D116" s="351"/>
      <c r="J116" s="1641"/>
      <c r="K116" s="1641"/>
      <c r="L116" s="1641"/>
      <c r="M116" s="1641"/>
      <c r="N116" s="1641"/>
      <c r="O116" s="1641"/>
      <c r="P116" s="1641"/>
      <c r="Q116" s="1641"/>
      <c r="R116" s="1641"/>
      <c r="S116" s="1641"/>
      <c r="T116" s="1641"/>
      <c r="U116" s="1641"/>
      <c r="V116" s="1641"/>
      <c r="W116" s="1641"/>
      <c r="X116" s="1641"/>
      <c r="Y116" s="1641"/>
      <c r="AA116" s="1160"/>
      <c r="AB116" s="1636"/>
      <c r="AC116" s="1636"/>
      <c r="AD116" s="1160"/>
      <c r="AE116" s="1160"/>
      <c r="AF116" s="1160"/>
      <c r="AG116" s="1160"/>
      <c r="AH116" s="1636"/>
      <c r="AI116" s="1160"/>
      <c r="AJ116" s="1160"/>
      <c r="AK116" s="544"/>
      <c r="AL116" s="1160"/>
      <c r="AM116" s="1160"/>
      <c r="AN116" s="1160"/>
      <c r="AO116" s="1160"/>
      <c r="AP116" s="1160"/>
      <c r="AQ116" s="1632"/>
      <c r="AR116" s="566"/>
      <c r="AS116" s="566"/>
      <c r="AT116" s="566"/>
      <c r="AU116" s="566"/>
      <c r="AV116" s="1641">
        <v>11</v>
      </c>
    </row>
    <row s="1641" customFormat="1" customHeight="1" ht="11.549999999999999">
      <c r="A117" s="987"/>
      <c r="B117" s="1636"/>
      <c r="C117" s="1636"/>
      <c r="D117" s="351"/>
      <c r="J117" s="1641"/>
      <c r="K117" s="1641"/>
      <c r="L117" s="1641"/>
      <c r="M117" s="1641"/>
      <c r="N117" s="1641"/>
      <c r="O117" s="1641"/>
      <c r="P117" s="1641"/>
      <c r="Q117" s="1641"/>
      <c r="R117" s="1641"/>
      <c r="S117" s="1641"/>
      <c r="T117" s="1641"/>
      <c r="U117" s="1641"/>
      <c r="V117" s="1641"/>
      <c r="W117" s="1641"/>
      <c r="X117" s="1641"/>
      <c r="Y117" s="1641"/>
      <c r="AA117" s="1160"/>
      <c r="AB117" s="1636"/>
      <c r="AC117" s="1636"/>
      <c r="AD117" s="1160"/>
      <c r="AE117" s="1160"/>
      <c r="AF117" s="1160"/>
      <c r="AG117" s="1160"/>
      <c r="AH117" s="1636"/>
      <c r="AI117" s="1160"/>
      <c r="AJ117" s="1160"/>
      <c r="AK117" s="544"/>
      <c r="AL117" s="1160"/>
      <c r="AM117" s="1160"/>
      <c r="AN117" s="1160"/>
      <c r="AO117" s="1160"/>
      <c r="AP117" s="1160"/>
      <c r="AQ117" s="1632"/>
      <c r="AR117" s="566"/>
      <c r="AS117" s="566"/>
      <c r="AT117" s="566"/>
      <c r="AU117" s="566"/>
      <c r="AV117" s="1641">
        <v>11</v>
      </c>
    </row>
    <row s="1641" customFormat="1" customHeight="1" ht="11.549999999999999">
      <c r="A118" s="987"/>
      <c r="B118" s="1636"/>
      <c r="C118" s="1636"/>
      <c r="D118" s="351"/>
      <c r="J118" s="1641"/>
      <c r="K118" s="1641"/>
      <c r="L118" s="1641"/>
      <c r="M118" s="1641"/>
      <c r="N118" s="1641"/>
      <c r="O118" s="1641"/>
      <c r="P118" s="1641"/>
      <c r="Q118" s="1641"/>
      <c r="R118" s="1641"/>
      <c r="S118" s="1641"/>
      <c r="T118" s="1641"/>
      <c r="U118" s="1641"/>
      <c r="V118" s="1641"/>
      <c r="W118" s="1641"/>
      <c r="X118" s="1641"/>
      <c r="Y118" s="1641"/>
      <c r="AA118" s="1160"/>
      <c r="AB118" s="1636"/>
      <c r="AC118" s="1636"/>
      <c r="AD118" s="1160"/>
      <c r="AE118" s="1160"/>
      <c r="AF118" s="1160"/>
      <c r="AG118" s="1160"/>
      <c r="AH118" s="1636"/>
      <c r="AI118" s="1160"/>
      <c r="AJ118" s="1160"/>
      <c r="AK118" s="544"/>
      <c r="AL118" s="1160"/>
      <c r="AM118" s="1160"/>
      <c r="AN118" s="1160"/>
      <c r="AO118" s="1160"/>
      <c r="AP118" s="1160"/>
      <c r="AQ118" s="1632"/>
      <c r="AR118" s="566"/>
      <c r="AS118" s="566"/>
      <c r="AT118" s="566"/>
      <c r="AU118" s="566"/>
      <c r="AV118" s="1641">
        <v>11</v>
      </c>
    </row>
    <row s="1641" customFormat="1" customHeight="1" ht="11.549999999999999">
      <c r="A119" s="987"/>
      <c r="B119" s="1636"/>
      <c r="C119" s="1636"/>
      <c r="D119" s="351"/>
      <c r="J119" s="1641"/>
      <c r="K119" s="1641"/>
      <c r="L119" s="1641"/>
      <c r="M119" s="1641"/>
      <c r="N119" s="1641"/>
      <c r="O119" s="1641"/>
      <c r="P119" s="1641"/>
      <c r="Q119" s="1641"/>
      <c r="R119" s="1641"/>
      <c r="S119" s="1641"/>
      <c r="T119" s="1641"/>
      <c r="U119" s="1641"/>
      <c r="V119" s="1641"/>
      <c r="W119" s="1641"/>
      <c r="X119" s="1641"/>
      <c r="Y119" s="1641"/>
      <c r="AA119" s="1160"/>
      <c r="AB119" s="1636"/>
      <c r="AC119" s="1636"/>
      <c r="AD119" s="1160"/>
      <c r="AE119" s="1160"/>
      <c r="AF119" s="1160"/>
      <c r="AG119" s="1160"/>
      <c r="AH119" s="1636"/>
      <c r="AI119" s="1160"/>
      <c r="AJ119" s="1160"/>
      <c r="AK119" s="544"/>
      <c r="AL119" s="1160"/>
      <c r="AM119" s="1160"/>
      <c r="AN119" s="1160"/>
      <c r="AO119" s="1160"/>
      <c r="AP119" s="1160"/>
      <c r="AQ119" s="1632"/>
      <c r="AR119" s="566"/>
      <c r="AS119" s="566"/>
      <c r="AT119" s="566"/>
      <c r="AU119" s="566"/>
      <c r="AV119" s="1641">
        <v>11</v>
      </c>
    </row>
    <row s="1641" customFormat="1" customHeight="1" ht="11.549999999999999">
      <c r="A120" s="987"/>
      <c r="B120" s="1636"/>
      <c r="C120" s="1636"/>
      <c r="D120" s="351"/>
      <c r="J120" s="1641"/>
      <c r="K120" s="1641"/>
      <c r="L120" s="1641"/>
      <c r="M120" s="1641"/>
      <c r="N120" s="1641"/>
      <c r="O120" s="1641"/>
      <c r="P120" s="1641"/>
      <c r="Q120" s="1641"/>
      <c r="R120" s="1641"/>
      <c r="S120" s="1641"/>
      <c r="T120" s="1641"/>
      <c r="U120" s="1641"/>
      <c r="V120" s="1641"/>
      <c r="W120" s="1641"/>
      <c r="X120" s="1641"/>
      <c r="Y120" s="1641"/>
      <c r="AA120" s="1160"/>
      <c r="AB120" s="1636"/>
      <c r="AC120" s="1636"/>
      <c r="AD120" s="1160"/>
      <c r="AE120" s="1160"/>
      <c r="AF120" s="1160"/>
      <c r="AG120" s="1160"/>
      <c r="AH120" s="1636"/>
      <c r="AI120" s="1160"/>
      <c r="AJ120" s="1160"/>
      <c r="AK120" s="544"/>
      <c r="AL120" s="1160"/>
      <c r="AM120" s="1160"/>
      <c r="AN120" s="1160"/>
      <c r="AO120" s="1160"/>
      <c r="AP120" s="1160"/>
      <c r="AQ120" s="1632"/>
      <c r="AR120" s="566"/>
      <c r="AS120" s="566"/>
      <c r="AT120" s="566"/>
      <c r="AU120" s="566"/>
      <c r="AV120" s="1641">
        <v>11</v>
      </c>
    </row>
    <row s="1641" customFormat="1" customHeight="1" ht="11.549999999999999">
      <c r="A121" s="987"/>
      <c r="B121" s="1636"/>
      <c r="C121" s="1636"/>
      <c r="D121" s="351"/>
      <c r="J121" s="1641"/>
      <c r="K121" s="1641"/>
      <c r="L121" s="1641"/>
      <c r="M121" s="1641"/>
      <c r="N121" s="1641"/>
      <c r="O121" s="1641"/>
      <c r="P121" s="1641"/>
      <c r="Q121" s="1641"/>
      <c r="R121" s="1641"/>
      <c r="S121" s="1641"/>
      <c r="T121" s="1641"/>
      <c r="U121" s="1641"/>
      <c r="V121" s="1641"/>
      <c r="W121" s="1641"/>
      <c r="X121" s="1641"/>
      <c r="Y121" s="1641"/>
      <c r="AA121" s="1160"/>
      <c r="AB121" s="1636"/>
      <c r="AC121" s="1636"/>
      <c r="AD121" s="1160"/>
      <c r="AE121" s="1160"/>
      <c r="AF121" s="1160"/>
      <c r="AG121" s="1160"/>
      <c r="AH121" s="1636"/>
      <c r="AI121" s="1160"/>
      <c r="AJ121" s="1160"/>
      <c r="AK121" s="544"/>
      <c r="AL121" s="1160"/>
      <c r="AM121" s="1160"/>
      <c r="AN121" s="1160"/>
      <c r="AO121" s="1160"/>
      <c r="AP121" s="1160"/>
      <c r="AQ121" s="1632"/>
      <c r="AR121" s="566"/>
      <c r="AS121" s="566"/>
      <c r="AT121" s="566"/>
      <c r="AU121" s="566"/>
      <c r="AV121" s="1641">
        <v>11</v>
      </c>
    </row>
    <row s="1641" customFormat="1" customHeight="1" ht="11.549999999999999">
      <c r="A122" s="987"/>
      <c r="B122" s="1636"/>
      <c r="C122" s="1636"/>
      <c r="D122" s="351"/>
      <c r="J122" s="1641"/>
      <c r="K122" s="1641"/>
      <c r="L122" s="1641"/>
      <c r="M122" s="1641"/>
      <c r="N122" s="1641"/>
      <c r="O122" s="1641"/>
      <c r="P122" s="1641"/>
      <c r="Q122" s="1641"/>
      <c r="R122" s="1641"/>
      <c r="S122" s="1641"/>
      <c r="T122" s="1641"/>
      <c r="U122" s="1641"/>
      <c r="V122" s="1641"/>
      <c r="W122" s="1641"/>
      <c r="X122" s="1641"/>
      <c r="Y122" s="1641"/>
      <c r="AA122" s="1160"/>
      <c r="AB122" s="1636"/>
      <c r="AC122" s="1636"/>
      <c r="AD122" s="1160"/>
      <c r="AE122" s="1160"/>
      <c r="AF122" s="1160"/>
      <c r="AG122" s="1160"/>
      <c r="AH122" s="1636"/>
      <c r="AI122" s="1160"/>
      <c r="AJ122" s="1160"/>
      <c r="AK122" s="544"/>
      <c r="AL122" s="1160"/>
      <c r="AM122" s="1160"/>
      <c r="AN122" s="1160"/>
      <c r="AO122" s="1160"/>
      <c r="AP122" s="1160"/>
      <c r="AQ122" s="1632"/>
      <c r="AR122" s="566"/>
      <c r="AS122" s="566"/>
      <c r="AT122" s="566"/>
      <c r="AU122" s="566"/>
      <c r="AV122" s="1641">
        <v>11</v>
      </c>
    </row>
    <row s="1641" customFormat="1" customHeight="1" ht="11.549999999999999">
      <c r="A123" s="987"/>
      <c r="B123" s="1636"/>
      <c r="C123" s="1636"/>
      <c r="D123" s="351"/>
      <c r="J123" s="1641"/>
      <c r="K123" s="1641"/>
      <c r="L123" s="1641"/>
      <c r="M123" s="1641"/>
      <c r="N123" s="1641"/>
      <c r="O123" s="1641"/>
      <c r="P123" s="1641"/>
      <c r="Q123" s="1641"/>
      <c r="R123" s="1641"/>
      <c r="S123" s="1641"/>
      <c r="T123" s="1641"/>
      <c r="U123" s="1641"/>
      <c r="V123" s="1641"/>
      <c r="W123" s="1641"/>
      <c r="X123" s="1641"/>
      <c r="Y123" s="1641"/>
      <c r="AA123" s="1160"/>
      <c r="AB123" s="1636"/>
      <c r="AC123" s="1636"/>
      <c r="AD123" s="1160"/>
      <c r="AE123" s="1160"/>
      <c r="AF123" s="1160"/>
      <c r="AG123" s="1160"/>
      <c r="AH123" s="1636"/>
      <c r="AI123" s="1160"/>
      <c r="AJ123" s="1160"/>
      <c r="AK123" s="544"/>
      <c r="AL123" s="1160"/>
      <c r="AM123" s="1160"/>
      <c r="AN123" s="1160"/>
      <c r="AO123" s="1160"/>
      <c r="AP123" s="1160"/>
      <c r="AQ123" s="1632"/>
      <c r="AR123" s="566"/>
      <c r="AS123" s="566"/>
      <c r="AT123" s="566"/>
      <c r="AU123" s="566"/>
      <c r="AV123" s="1641">
        <v>11</v>
      </c>
    </row>
    <row s="1641" customFormat="1" customHeight="1" ht="11.549999999999999">
      <c r="A124" s="987"/>
      <c r="B124" s="1636"/>
      <c r="C124" s="1636"/>
      <c r="D124" s="351"/>
      <c r="J124" s="1641"/>
      <c r="K124" s="1641"/>
      <c r="L124" s="1641"/>
      <c r="M124" s="1641"/>
      <c r="N124" s="1641"/>
      <c r="O124" s="1641"/>
      <c r="P124" s="1641"/>
      <c r="Q124" s="1641"/>
      <c r="R124" s="1641"/>
      <c r="S124" s="1641"/>
      <c r="T124" s="1641"/>
      <c r="U124" s="1641"/>
      <c r="V124" s="1641"/>
      <c r="W124" s="1641"/>
      <c r="X124" s="1641"/>
      <c r="Y124" s="1641"/>
      <c r="AA124" s="1160"/>
      <c r="AB124" s="1636"/>
      <c r="AC124" s="1636"/>
      <c r="AD124" s="1160"/>
      <c r="AE124" s="1160"/>
      <c r="AF124" s="1160"/>
      <c r="AG124" s="1160"/>
      <c r="AH124" s="1636"/>
      <c r="AI124" s="1160"/>
      <c r="AJ124" s="1160"/>
      <c r="AK124" s="544"/>
      <c r="AL124" s="1160"/>
      <c r="AM124" s="1160"/>
      <c r="AN124" s="1160"/>
      <c r="AO124" s="1160"/>
      <c r="AP124" s="1160"/>
      <c r="AQ124" s="1632"/>
      <c r="AR124" s="566"/>
      <c r="AS124" s="566"/>
      <c r="AT124" s="566"/>
      <c r="AU124" s="566"/>
      <c r="AV124" s="1641">
        <v>11</v>
      </c>
    </row>
    <row s="1641" customFormat="1" customHeight="1" ht="11.549999999999999">
      <c r="A125" s="987"/>
      <c r="B125" s="1636"/>
      <c r="C125" s="1636"/>
      <c r="D125" s="351"/>
      <c r="J125" s="1641"/>
      <c r="K125" s="1641"/>
      <c r="L125" s="1641"/>
      <c r="M125" s="1641"/>
      <c r="N125" s="1641"/>
      <c r="O125" s="1641"/>
      <c r="P125" s="1641"/>
      <c r="Q125" s="1641"/>
      <c r="R125" s="1641"/>
      <c r="S125" s="1641"/>
      <c r="T125" s="1641"/>
      <c r="U125" s="1641"/>
      <c r="V125" s="1641"/>
      <c r="W125" s="1641"/>
      <c r="X125" s="1641"/>
      <c r="Y125" s="1641"/>
      <c r="AA125" s="1160"/>
      <c r="AB125" s="1636"/>
      <c r="AC125" s="1636"/>
      <c r="AD125" s="1160"/>
      <c r="AE125" s="1160"/>
      <c r="AF125" s="1160"/>
      <c r="AG125" s="1160"/>
      <c r="AH125" s="1636"/>
      <c r="AI125" s="1160"/>
      <c r="AJ125" s="1160"/>
      <c r="AK125" s="544"/>
      <c r="AL125" s="1160"/>
      <c r="AM125" s="1160"/>
      <c r="AN125" s="1160"/>
      <c r="AO125" s="1160"/>
      <c r="AP125" s="1160"/>
      <c r="AQ125" s="1632"/>
      <c r="AR125" s="566"/>
      <c r="AS125" s="566"/>
      <c r="AT125" s="566"/>
      <c r="AU125" s="566"/>
      <c r="AV125" s="1641">
        <v>11</v>
      </c>
    </row>
    <row s="1641" customFormat="1" customHeight="1" ht="11.549999999999999">
      <c r="A126" s="987"/>
      <c r="B126" s="1636"/>
      <c r="C126" s="1636"/>
      <c r="D126" s="351"/>
      <c r="J126" s="1641"/>
      <c r="K126" s="1641"/>
      <c r="L126" s="1641"/>
      <c r="M126" s="1641"/>
      <c r="N126" s="1641"/>
      <c r="O126" s="1641"/>
      <c r="P126" s="1641"/>
      <c r="Q126" s="1641"/>
      <c r="R126" s="1641"/>
      <c r="S126" s="1641"/>
      <c r="T126" s="1641"/>
      <c r="U126" s="1641"/>
      <c r="V126" s="1641"/>
      <c r="W126" s="1641"/>
      <c r="X126" s="1641"/>
      <c r="Y126" s="1641"/>
      <c r="AA126" s="1160"/>
      <c r="AB126" s="1636"/>
      <c r="AC126" s="1636"/>
      <c r="AD126" s="1160"/>
      <c r="AE126" s="1160"/>
      <c r="AF126" s="1160"/>
      <c r="AG126" s="1160"/>
      <c r="AH126" s="1636"/>
      <c r="AI126" s="1160"/>
      <c r="AJ126" s="1160"/>
      <c r="AK126" s="544"/>
      <c r="AL126" s="1160"/>
      <c r="AM126" s="1160"/>
      <c r="AN126" s="1160"/>
      <c r="AO126" s="1160"/>
      <c r="AP126" s="1160"/>
      <c r="AQ126" s="1632"/>
      <c r="AR126" s="566"/>
      <c r="AS126" s="566"/>
      <c r="AT126" s="566"/>
      <c r="AU126" s="566"/>
      <c r="AV126" s="1641">
        <v>11</v>
      </c>
    </row>
    <row s="1641" customFormat="1" customHeight="1" ht="11.549999999999999">
      <c r="A127" s="987"/>
      <c r="B127" s="1636"/>
      <c r="C127" s="1636"/>
      <c r="D127" s="351"/>
      <c r="J127" s="1641"/>
      <c r="K127" s="1641"/>
      <c r="L127" s="1641"/>
      <c r="M127" s="1641"/>
      <c r="N127" s="1641"/>
      <c r="O127" s="1641"/>
      <c r="P127" s="1641"/>
      <c r="Q127" s="1641"/>
      <c r="R127" s="1641"/>
      <c r="S127" s="1641"/>
      <c r="T127" s="1641"/>
      <c r="U127" s="1641"/>
      <c r="V127" s="1641"/>
      <c r="W127" s="1641"/>
      <c r="X127" s="1641"/>
      <c r="Y127" s="1641"/>
      <c r="AA127" s="1160"/>
      <c r="AB127" s="1636"/>
      <c r="AC127" s="1636"/>
      <c r="AD127" s="1160"/>
      <c r="AE127" s="1160"/>
      <c r="AF127" s="1160"/>
      <c r="AG127" s="1160"/>
      <c r="AH127" s="1636"/>
      <c r="AI127" s="1160"/>
      <c r="AJ127" s="1160"/>
      <c r="AK127" s="544"/>
      <c r="AL127" s="1160"/>
      <c r="AM127" s="1160"/>
      <c r="AN127" s="1160"/>
      <c r="AO127" s="1160"/>
      <c r="AP127" s="1160"/>
      <c r="AQ127" s="1632"/>
      <c r="AR127" s="566"/>
      <c r="AS127" s="566"/>
      <c r="AT127" s="566"/>
      <c r="AU127" s="566"/>
      <c r="AV127" s="1641">
        <v>11</v>
      </c>
    </row>
    <row s="1641" customFormat="1" customHeight="1" ht="11.549999999999999">
      <c r="A128" s="987"/>
      <c r="B128" s="1636"/>
      <c r="C128" s="1636"/>
      <c r="D128" s="351"/>
      <c r="J128" s="1641"/>
      <c r="K128" s="1641"/>
      <c r="L128" s="1641"/>
      <c r="M128" s="1641"/>
      <c r="N128" s="1641"/>
      <c r="O128" s="1641"/>
      <c r="P128" s="1641"/>
      <c r="Q128" s="1641"/>
      <c r="R128" s="1641"/>
      <c r="S128" s="1641"/>
      <c r="T128" s="1641"/>
      <c r="U128" s="1641"/>
      <c r="V128" s="1641"/>
      <c r="W128" s="1641"/>
      <c r="X128" s="1641"/>
      <c r="Y128" s="1641"/>
      <c r="AA128" s="1160"/>
      <c r="AB128" s="1636"/>
      <c r="AC128" s="1636"/>
      <c r="AD128" s="1160"/>
      <c r="AE128" s="1160"/>
      <c r="AF128" s="1160"/>
      <c r="AG128" s="1160"/>
      <c r="AH128" s="1636"/>
      <c r="AI128" s="1160"/>
      <c r="AJ128" s="1160"/>
      <c r="AK128" s="544"/>
      <c r="AL128" s="1160"/>
      <c r="AM128" s="1160"/>
      <c r="AN128" s="1160"/>
      <c r="AO128" s="1160"/>
      <c r="AP128" s="1160"/>
      <c r="AQ128" s="1632"/>
      <c r="AR128" s="566"/>
      <c r="AS128" s="566"/>
      <c r="AT128" s="566"/>
      <c r="AU128" s="566"/>
      <c r="AV128" s="1641">
        <v>11</v>
      </c>
    </row>
    <row s="1641" customFormat="1" customHeight="1" ht="11.549999999999999">
      <c r="A129" s="987"/>
      <c r="B129" s="1636"/>
      <c r="C129" s="1636"/>
      <c r="D129" s="351"/>
      <c r="J129" s="1641"/>
      <c r="K129" s="1641"/>
      <c r="L129" s="1641"/>
      <c r="M129" s="1641"/>
      <c r="N129" s="1641"/>
      <c r="O129" s="1641"/>
      <c r="P129" s="1641"/>
      <c r="Q129" s="1641"/>
      <c r="R129" s="1641"/>
      <c r="S129" s="1641"/>
      <c r="T129" s="1641"/>
      <c r="U129" s="1641"/>
      <c r="V129" s="1641"/>
      <c r="W129" s="1641"/>
      <c r="X129" s="1641"/>
      <c r="Y129" s="1641"/>
      <c r="AA129" s="1160"/>
      <c r="AB129" s="1636"/>
      <c r="AC129" s="1636"/>
      <c r="AD129" s="1160"/>
      <c r="AE129" s="1160"/>
      <c r="AF129" s="1160"/>
      <c r="AG129" s="1160"/>
      <c r="AH129" s="1636"/>
      <c r="AI129" s="1160"/>
      <c r="AJ129" s="1160"/>
      <c r="AK129" s="544"/>
      <c r="AL129" s="1160"/>
      <c r="AM129" s="1160"/>
      <c r="AN129" s="1160"/>
      <c r="AO129" s="1160"/>
      <c r="AP129" s="1160"/>
      <c r="AQ129" s="1632"/>
      <c r="AR129" s="566"/>
      <c r="AS129" s="566"/>
      <c r="AT129" s="566"/>
      <c r="AU129" s="566"/>
      <c r="AV129" s="1641">
        <v>11</v>
      </c>
    </row>
    <row s="1641" customFormat="1" customHeight="1" ht="11.549999999999999">
      <c r="A130" s="987"/>
      <c r="B130" s="1636"/>
      <c r="C130" s="1636"/>
      <c r="D130" s="351"/>
      <c r="J130" s="1641"/>
      <c r="K130" s="1641"/>
      <c r="L130" s="1641"/>
      <c r="M130" s="1641"/>
      <c r="N130" s="1641"/>
      <c r="O130" s="1641"/>
      <c r="P130" s="1641"/>
      <c r="Q130" s="1641"/>
      <c r="R130" s="1641"/>
      <c r="S130" s="1641"/>
      <c r="T130" s="1641"/>
      <c r="U130" s="1641"/>
      <c r="V130" s="1641"/>
      <c r="W130" s="1641"/>
      <c r="X130" s="1641"/>
      <c r="Y130" s="1641"/>
      <c r="AA130" s="1160"/>
      <c r="AB130" s="1636"/>
      <c r="AC130" s="1636"/>
      <c r="AD130" s="1160"/>
      <c r="AE130" s="1160"/>
      <c r="AF130" s="1160"/>
      <c r="AG130" s="1160"/>
      <c r="AH130" s="1636"/>
      <c r="AI130" s="1160"/>
      <c r="AJ130" s="1160"/>
      <c r="AK130" s="544"/>
      <c r="AL130" s="1160"/>
      <c r="AM130" s="1160"/>
      <c r="AN130" s="1160"/>
      <c r="AO130" s="1160"/>
      <c r="AP130" s="1160"/>
      <c r="AQ130" s="1632"/>
      <c r="AR130" s="566"/>
      <c r="AS130" s="566"/>
      <c r="AT130" s="566"/>
      <c r="AU130" s="566"/>
      <c r="AV130" s="1641">
        <v>11</v>
      </c>
    </row>
    <row s="1641" customFormat="1" customHeight="1" ht="11.549999999999999">
      <c r="A131" s="987"/>
      <c r="B131" s="1636"/>
      <c r="C131" s="1636"/>
      <c r="D131" s="351"/>
      <c r="J131" s="1641"/>
      <c r="K131" s="1641"/>
      <c r="L131" s="1641"/>
      <c r="M131" s="1641"/>
      <c r="N131" s="1641"/>
      <c r="O131" s="1641"/>
      <c r="P131" s="1641"/>
      <c r="Q131" s="1641"/>
      <c r="R131" s="1641"/>
      <c r="S131" s="1641"/>
      <c r="T131" s="1641"/>
      <c r="U131" s="1641"/>
      <c r="V131" s="1641"/>
      <c r="W131" s="1641"/>
      <c r="X131" s="1641"/>
      <c r="Y131" s="1641"/>
      <c r="AA131" s="1160"/>
      <c r="AB131" s="1636"/>
      <c r="AC131" s="1636"/>
      <c r="AD131" s="1160"/>
      <c r="AE131" s="1160"/>
      <c r="AF131" s="1160"/>
      <c r="AG131" s="1160"/>
      <c r="AH131" s="1636"/>
      <c r="AI131" s="1160"/>
      <c r="AJ131" s="1160"/>
      <c r="AK131" s="544"/>
      <c r="AL131" s="1160"/>
      <c r="AM131" s="1160"/>
      <c r="AN131" s="1160"/>
      <c r="AO131" s="1160"/>
      <c r="AP131" s="1160"/>
      <c r="AQ131" s="1632"/>
      <c r="AR131" s="566"/>
      <c r="AS131" s="566"/>
      <c r="AT131" s="566"/>
      <c r="AU131" s="566"/>
      <c r="AV131" s="1641">
        <v>11</v>
      </c>
    </row>
    <row s="1641" customFormat="1" customHeight="1" ht="11.549999999999999">
      <c r="A132" s="987"/>
      <c r="B132" s="1636"/>
      <c r="C132" s="1636"/>
      <c r="D132" s="351"/>
      <c r="J132" s="1641"/>
      <c r="K132" s="1641"/>
      <c r="L132" s="1641"/>
      <c r="M132" s="1641"/>
      <c r="N132" s="1641"/>
      <c r="O132" s="1641"/>
      <c r="P132" s="1641"/>
      <c r="Q132" s="1641"/>
      <c r="R132" s="1641"/>
      <c r="S132" s="1641"/>
      <c r="T132" s="1641"/>
      <c r="U132" s="1641"/>
      <c r="V132" s="1641"/>
      <c r="W132" s="1641"/>
      <c r="X132" s="1641"/>
      <c r="Y132" s="1641"/>
      <c r="AA132" s="1160"/>
      <c r="AB132" s="1636"/>
      <c r="AC132" s="1636"/>
      <c r="AD132" s="1160"/>
      <c r="AE132" s="1160"/>
      <c r="AF132" s="1160"/>
      <c r="AG132" s="1160"/>
      <c r="AH132" s="1636"/>
      <c r="AI132" s="1160"/>
      <c r="AJ132" s="1160"/>
      <c r="AK132" s="544"/>
      <c r="AL132" s="1160"/>
      <c r="AM132" s="1160"/>
      <c r="AN132" s="1160"/>
      <c r="AO132" s="1160"/>
      <c r="AP132" s="1160"/>
      <c r="AQ132" s="1632"/>
      <c r="AR132" s="566"/>
      <c r="AS132" s="566"/>
      <c r="AT132" s="566"/>
      <c r="AU132" s="566"/>
      <c r="AV132" s="1641">
        <v>11</v>
      </c>
    </row>
    <row s="1641" customFormat="1" customHeight="1" ht="11.549999999999999">
      <c r="A133" s="987"/>
      <c r="B133" s="1636"/>
      <c r="C133" s="1636"/>
      <c r="D133" s="351"/>
      <c r="J133" s="1641"/>
      <c r="K133" s="1641"/>
      <c r="L133" s="1641"/>
      <c r="M133" s="1641"/>
      <c r="N133" s="1641"/>
      <c r="O133" s="1641"/>
      <c r="P133" s="1641"/>
      <c r="Q133" s="1641"/>
      <c r="R133" s="1641"/>
      <c r="S133" s="1641"/>
      <c r="T133" s="1641"/>
      <c r="U133" s="1641"/>
      <c r="V133" s="1641"/>
      <c r="W133" s="1641"/>
      <c r="X133" s="1641"/>
      <c r="Y133" s="1641"/>
      <c r="AA133" s="1160"/>
      <c r="AB133" s="1636"/>
      <c r="AC133" s="1636"/>
      <c r="AD133" s="1160"/>
      <c r="AE133" s="1160"/>
      <c r="AF133" s="1160"/>
      <c r="AG133" s="1160"/>
      <c r="AH133" s="1636"/>
      <c r="AI133" s="1160"/>
      <c r="AJ133" s="1160"/>
      <c r="AK133" s="544"/>
      <c r="AL133" s="1160"/>
      <c r="AM133" s="1160"/>
      <c r="AN133" s="1160"/>
      <c r="AO133" s="1160"/>
      <c r="AP133" s="1160"/>
      <c r="AQ133" s="1632"/>
      <c r="AR133" s="566"/>
      <c r="AS133" s="566"/>
      <c r="AT133" s="566"/>
      <c r="AU133" s="566"/>
      <c r="AV133" s="1641">
        <v>11</v>
      </c>
    </row>
    <row s="1641" customFormat="1" customHeight="1" ht="11.549999999999999">
      <c r="A134" s="987"/>
      <c r="B134" s="1636"/>
      <c r="C134" s="1636"/>
      <c r="D134" s="351"/>
      <c r="J134" s="1641"/>
      <c r="K134" s="1641"/>
      <c r="L134" s="1641"/>
      <c r="M134" s="1641"/>
      <c r="N134" s="1641"/>
      <c r="O134" s="1641"/>
      <c r="P134" s="1641"/>
      <c r="Q134" s="1641"/>
      <c r="R134" s="1641"/>
      <c r="S134" s="1641"/>
      <c r="T134" s="1641"/>
      <c r="U134" s="1641"/>
      <c r="V134" s="1641"/>
      <c r="W134" s="1641"/>
      <c r="X134" s="1641"/>
      <c r="Y134" s="1641"/>
      <c r="AA134" s="1160"/>
      <c r="AB134" s="1636"/>
      <c r="AC134" s="1636"/>
      <c r="AD134" s="1160"/>
      <c r="AE134" s="1160"/>
      <c r="AF134" s="1160"/>
      <c r="AG134" s="1160"/>
      <c r="AH134" s="1636"/>
      <c r="AI134" s="1160"/>
      <c r="AJ134" s="1160"/>
      <c r="AK134" s="544"/>
      <c r="AL134" s="1160"/>
      <c r="AM134" s="1160"/>
      <c r="AN134" s="1160"/>
      <c r="AO134" s="1160"/>
      <c r="AP134" s="1160"/>
      <c r="AQ134" s="1632"/>
      <c r="AR134" s="566"/>
      <c r="AS134" s="566"/>
      <c r="AT134" s="566"/>
      <c r="AU134" s="566"/>
      <c r="AV134" s="1641">
        <v>11</v>
      </c>
    </row>
    <row s="1641" customFormat="1" customHeight="1" ht="11.549999999999999">
      <c r="A135" s="987"/>
      <c r="B135" s="1636"/>
      <c r="C135" s="1636"/>
      <c r="D135" s="351"/>
      <c r="J135" s="1641"/>
      <c r="K135" s="1641"/>
      <c r="L135" s="1641"/>
      <c r="M135" s="1641"/>
      <c r="N135" s="1641"/>
      <c r="O135" s="1641"/>
      <c r="P135" s="1641"/>
      <c r="Q135" s="1641"/>
      <c r="R135" s="1641"/>
      <c r="S135" s="1641"/>
      <c r="T135" s="1641"/>
      <c r="U135" s="1641"/>
      <c r="V135" s="1641"/>
      <c r="W135" s="1641"/>
      <c r="X135" s="1641"/>
      <c r="Y135" s="1641"/>
      <c r="AA135" s="1160"/>
      <c r="AB135" s="1636"/>
      <c r="AC135" s="1636"/>
      <c r="AD135" s="1160"/>
      <c r="AE135" s="1160"/>
      <c r="AF135" s="1160"/>
      <c r="AG135" s="1160"/>
      <c r="AH135" s="1636"/>
      <c r="AI135" s="1160"/>
      <c r="AJ135" s="1160"/>
      <c r="AK135" s="544"/>
      <c r="AL135" s="1160"/>
      <c r="AM135" s="1160"/>
      <c r="AN135" s="1160"/>
      <c r="AO135" s="1160"/>
      <c r="AP135" s="1160"/>
      <c r="AQ135" s="1632"/>
      <c r="AR135" s="566"/>
      <c r="AS135" s="566"/>
      <c r="AT135" s="566"/>
      <c r="AU135" s="566"/>
      <c r="AV135" s="1641">
        <v>11</v>
      </c>
    </row>
    <row s="1641" customFormat="1" customHeight="1" ht="11.549999999999999">
      <c r="A136" s="987"/>
      <c r="B136" s="1636"/>
      <c r="C136" s="1636"/>
      <c r="D136" s="351"/>
      <c r="J136" s="1641"/>
      <c r="K136" s="1641"/>
      <c r="L136" s="1641"/>
      <c r="M136" s="1641"/>
      <c r="N136" s="1641"/>
      <c r="O136" s="1641"/>
      <c r="P136" s="1641"/>
      <c r="Q136" s="1641"/>
      <c r="R136" s="1641"/>
      <c r="S136" s="1641"/>
      <c r="T136" s="1641"/>
      <c r="U136" s="1641"/>
      <c r="V136" s="1641"/>
      <c r="W136" s="1641"/>
      <c r="X136" s="1641"/>
      <c r="Y136" s="1641"/>
      <c r="AA136" s="1160"/>
      <c r="AB136" s="1636"/>
      <c r="AC136" s="1636"/>
      <c r="AD136" s="1160"/>
      <c r="AE136" s="1160"/>
      <c r="AF136" s="1160"/>
      <c r="AG136" s="1160"/>
      <c r="AH136" s="1636"/>
      <c r="AI136" s="1160"/>
      <c r="AJ136" s="1160"/>
      <c r="AK136" s="544"/>
      <c r="AL136" s="1160"/>
      <c r="AM136" s="1160"/>
      <c r="AN136" s="1160"/>
      <c r="AO136" s="1160"/>
      <c r="AP136" s="1160"/>
      <c r="AQ136" s="1632"/>
      <c r="AR136" s="566"/>
      <c r="AS136" s="566"/>
      <c r="AT136" s="566"/>
      <c r="AU136" s="566"/>
      <c r="AV136" s="1641">
        <v>11</v>
      </c>
    </row>
    <row s="1641" customFormat="1" customHeight="1" ht="11.549999999999999">
      <c r="A137" s="987"/>
      <c r="B137" s="1636"/>
      <c r="C137" s="1636"/>
      <c r="D137" s="351"/>
      <c r="J137" s="1641"/>
      <c r="K137" s="1641"/>
      <c r="L137" s="1641"/>
      <c r="M137" s="1641"/>
      <c r="N137" s="1641"/>
      <c r="O137" s="1641"/>
      <c r="P137" s="1641"/>
      <c r="Q137" s="1641"/>
      <c r="R137" s="1641"/>
      <c r="S137" s="1641"/>
      <c r="T137" s="1641"/>
      <c r="U137" s="1641"/>
      <c r="V137" s="1641"/>
      <c r="W137" s="1641"/>
      <c r="X137" s="1641"/>
      <c r="Y137" s="1641"/>
      <c r="AA137" s="1160"/>
      <c r="AB137" s="1636"/>
      <c r="AC137" s="1636"/>
      <c r="AD137" s="1160"/>
      <c r="AE137" s="1160"/>
      <c r="AF137" s="1160"/>
      <c r="AG137" s="1160"/>
      <c r="AH137" s="1636"/>
      <c r="AI137" s="1160"/>
      <c r="AJ137" s="1160"/>
      <c r="AK137" s="544"/>
      <c r="AL137" s="1160"/>
      <c r="AM137" s="1160"/>
      <c r="AN137" s="1160"/>
      <c r="AO137" s="1160"/>
      <c r="AP137" s="1160"/>
      <c r="AQ137" s="1632"/>
      <c r="AR137" s="566"/>
      <c r="AS137" s="566"/>
      <c r="AT137" s="566"/>
      <c r="AU137" s="566"/>
      <c r="AV137" s="1641">
        <v>11</v>
      </c>
    </row>
    <row s="1641" customFormat="1" customHeight="1" ht="11.549999999999999">
      <c r="A138" s="987"/>
      <c r="B138" s="1636"/>
      <c r="C138" s="1636"/>
      <c r="D138" s="351"/>
      <c r="J138" s="1641"/>
      <c r="K138" s="1641"/>
      <c r="L138" s="1641"/>
      <c r="M138" s="1641"/>
      <c r="N138" s="1641"/>
      <c r="O138" s="1641"/>
      <c r="P138" s="1641"/>
      <c r="Q138" s="1641"/>
      <c r="R138" s="1641"/>
      <c r="S138" s="1641"/>
      <c r="T138" s="1641"/>
      <c r="U138" s="1641"/>
      <c r="V138" s="1641"/>
      <c r="W138" s="1641"/>
      <c r="X138" s="1641"/>
      <c r="Y138" s="1641"/>
      <c r="AA138" s="1160"/>
      <c r="AB138" s="1636"/>
      <c r="AC138" s="1636"/>
      <c r="AD138" s="1160"/>
      <c r="AE138" s="1160"/>
      <c r="AF138" s="1160"/>
      <c r="AG138" s="1160"/>
      <c r="AH138" s="1636"/>
      <c r="AI138" s="1160"/>
      <c r="AJ138" s="1160"/>
      <c r="AK138" s="544"/>
      <c r="AL138" s="1160"/>
      <c r="AM138" s="1160"/>
      <c r="AN138" s="1160"/>
      <c r="AO138" s="1160"/>
      <c r="AP138" s="1160"/>
      <c r="AQ138" s="1632"/>
      <c r="AR138" s="566"/>
      <c r="AS138" s="566"/>
      <c r="AT138" s="566"/>
      <c r="AU138" s="566"/>
      <c r="AV138" s="1641">
        <v>11</v>
      </c>
    </row>
    <row s="1641" customFormat="1" customHeight="1" ht="11.549999999999999">
      <c r="A139" s="987"/>
      <c r="B139" s="1636"/>
      <c r="C139" s="1636"/>
      <c r="D139" s="351"/>
      <c r="J139" s="1641"/>
      <c r="K139" s="1641"/>
      <c r="L139" s="1641"/>
      <c r="M139" s="1641"/>
      <c r="N139" s="1641"/>
      <c r="O139" s="1641"/>
      <c r="P139" s="1641"/>
      <c r="Q139" s="1641"/>
      <c r="R139" s="1641"/>
      <c r="S139" s="1641"/>
      <c r="T139" s="1641"/>
      <c r="U139" s="1641"/>
      <c r="V139" s="1641"/>
      <c r="W139" s="1641"/>
      <c r="X139" s="1641"/>
      <c r="Y139" s="1641"/>
      <c r="AA139" s="1160"/>
      <c r="AB139" s="1636"/>
      <c r="AC139" s="1636"/>
      <c r="AD139" s="1160"/>
      <c r="AE139" s="1160"/>
      <c r="AF139" s="1160"/>
      <c r="AG139" s="1160"/>
      <c r="AH139" s="1636"/>
      <c r="AI139" s="1160"/>
      <c r="AJ139" s="1160"/>
      <c r="AK139" s="544"/>
      <c r="AL139" s="1160"/>
      <c r="AM139" s="1160"/>
      <c r="AN139" s="1160"/>
      <c r="AO139" s="1160"/>
      <c r="AP139" s="1160"/>
      <c r="AQ139" s="1632"/>
      <c r="AR139" s="566"/>
      <c r="AS139" s="566"/>
      <c r="AT139" s="566"/>
      <c r="AU139" s="566"/>
      <c r="AV139" s="1641">
        <v>11</v>
      </c>
    </row>
    <row s="1641" customFormat="1" customHeight="1" ht="11.549999999999999">
      <c r="A140" s="987"/>
      <c r="B140" s="1636"/>
      <c r="C140" s="1636"/>
      <c r="D140" s="351"/>
      <c r="J140" s="1641"/>
      <c r="K140" s="1641"/>
      <c r="L140" s="1641"/>
      <c r="M140" s="1641"/>
      <c r="N140" s="1641"/>
      <c r="O140" s="1641"/>
      <c r="P140" s="1641"/>
      <c r="Q140" s="1641"/>
      <c r="R140" s="1641"/>
      <c r="S140" s="1641"/>
      <c r="T140" s="1641"/>
      <c r="U140" s="1641"/>
      <c r="V140" s="1641"/>
      <c r="W140" s="1641"/>
      <c r="X140" s="1641"/>
      <c r="Y140" s="1641"/>
      <c r="AA140" s="1160"/>
      <c r="AB140" s="1636"/>
      <c r="AC140" s="1636"/>
      <c r="AD140" s="1160"/>
      <c r="AE140" s="1160"/>
      <c r="AF140" s="1160"/>
      <c r="AG140" s="1160"/>
      <c r="AH140" s="1636"/>
      <c r="AI140" s="1160"/>
      <c r="AJ140" s="1160"/>
      <c r="AK140" s="544"/>
      <c r="AL140" s="1160"/>
      <c r="AM140" s="1160"/>
      <c r="AN140" s="1160"/>
      <c r="AO140" s="1160"/>
      <c r="AP140" s="1160"/>
      <c r="AQ140" s="1632"/>
      <c r="AR140" s="566"/>
      <c r="AS140" s="566"/>
      <c r="AT140" s="566"/>
      <c r="AU140" s="566"/>
      <c r="AV140" s="1641">
        <v>11</v>
      </c>
    </row>
    <row s="1641" customFormat="1" customHeight="1" ht="11.549999999999999">
      <c r="A141" s="987"/>
      <c r="B141" s="1636"/>
      <c r="C141" s="1636"/>
      <c r="D141" s="351"/>
      <c r="J141" s="1641"/>
      <c r="K141" s="1641"/>
      <c r="L141" s="1641"/>
      <c r="M141" s="1641"/>
      <c r="N141" s="1641"/>
      <c r="O141" s="1641"/>
      <c r="P141" s="1641"/>
      <c r="Q141" s="1641"/>
      <c r="R141" s="1641"/>
      <c r="S141" s="1641"/>
      <c r="T141" s="1641"/>
      <c r="U141" s="1641"/>
      <c r="V141" s="1641"/>
      <c r="W141" s="1641"/>
      <c r="X141" s="1641"/>
      <c r="Y141" s="1641"/>
      <c r="AA141" s="1160"/>
      <c r="AB141" s="1636"/>
      <c r="AC141" s="1636"/>
      <c r="AD141" s="1160"/>
      <c r="AE141" s="1160"/>
      <c r="AF141" s="1160"/>
      <c r="AG141" s="1160"/>
      <c r="AH141" s="1636"/>
      <c r="AI141" s="1160"/>
      <c r="AJ141" s="1160"/>
      <c r="AK141" s="544"/>
      <c r="AL141" s="1160"/>
      <c r="AM141" s="1160"/>
      <c r="AN141" s="1160"/>
      <c r="AO141" s="1160"/>
      <c r="AP141" s="1160"/>
      <c r="AQ141" s="1632"/>
      <c r="AR141" s="566"/>
      <c r="AS141" s="566"/>
      <c r="AT141" s="566"/>
      <c r="AU141" s="566"/>
      <c r="AV141" s="1641">
        <v>11</v>
      </c>
    </row>
    <row s="1641" customFormat="1" customHeight="1" ht="11.549999999999999">
      <c r="A142" s="987"/>
      <c r="B142" s="1636"/>
      <c r="C142" s="1636"/>
      <c r="D142" s="351"/>
      <c r="J142" s="1641"/>
      <c r="K142" s="1641"/>
      <c r="L142" s="1641"/>
      <c r="M142" s="1641"/>
      <c r="N142" s="1641"/>
      <c r="O142" s="1641"/>
      <c r="P142" s="1641"/>
      <c r="Q142" s="1641"/>
      <c r="R142" s="1641"/>
      <c r="S142" s="1641"/>
      <c r="T142" s="1641"/>
      <c r="U142" s="1641"/>
      <c r="V142" s="1641"/>
      <c r="W142" s="1641"/>
      <c r="X142" s="1641"/>
      <c r="Y142" s="1641"/>
      <c r="AA142" s="1160"/>
      <c r="AB142" s="1636"/>
      <c r="AC142" s="1636"/>
      <c r="AD142" s="1160"/>
      <c r="AE142" s="1160"/>
      <c r="AF142" s="1160"/>
      <c r="AG142" s="1160"/>
      <c r="AH142" s="1636"/>
      <c r="AI142" s="1160"/>
      <c r="AJ142" s="1160"/>
      <c r="AK142" s="544"/>
      <c r="AL142" s="1160"/>
      <c r="AM142" s="1160"/>
      <c r="AN142" s="1160"/>
      <c r="AO142" s="1160"/>
      <c r="AP142" s="1160"/>
      <c r="AQ142" s="1632"/>
      <c r="AR142" s="566"/>
      <c r="AS142" s="566"/>
      <c r="AT142" s="566"/>
      <c r="AU142" s="566"/>
      <c r="AV142" s="1641">
        <v>11</v>
      </c>
    </row>
    <row s="1641" customFormat="1" customHeight="1" ht="11.549999999999999">
      <c r="A143" s="987"/>
      <c r="B143" s="1636"/>
      <c r="C143" s="1636"/>
      <c r="D143" s="351"/>
      <c r="J143" s="1641"/>
      <c r="K143" s="1641"/>
      <c r="L143" s="1641"/>
      <c r="M143" s="1641"/>
      <c r="N143" s="1641"/>
      <c r="O143" s="1641"/>
      <c r="P143" s="1641"/>
      <c r="Q143" s="1641"/>
      <c r="R143" s="1641"/>
      <c r="S143" s="1641"/>
      <c r="T143" s="1641"/>
      <c r="U143" s="1641"/>
      <c r="V143" s="1641"/>
      <c r="W143" s="1641"/>
      <c r="X143" s="1641"/>
      <c r="Y143" s="1641"/>
      <c r="AA143" s="1160"/>
      <c r="AB143" s="1636"/>
      <c r="AC143" s="1636"/>
      <c r="AD143" s="1160"/>
      <c r="AE143" s="1160"/>
      <c r="AF143" s="1160"/>
      <c r="AG143" s="1160"/>
      <c r="AH143" s="1636"/>
      <c r="AI143" s="1160"/>
      <c r="AJ143" s="1160"/>
      <c r="AK143" s="544"/>
      <c r="AL143" s="1160"/>
      <c r="AM143" s="1160"/>
      <c r="AN143" s="1160"/>
      <c r="AO143" s="1160"/>
      <c r="AP143" s="1160"/>
      <c r="AQ143" s="1632"/>
      <c r="AR143" s="566"/>
      <c r="AS143" s="566"/>
      <c r="AT143" s="566"/>
      <c r="AU143" s="566"/>
      <c r="AV143" s="1641">
        <v>11</v>
      </c>
    </row>
    <row s="1641" customFormat="1" customHeight="1" ht="11.549999999999999">
      <c r="A144" s="987"/>
      <c r="B144" s="1636"/>
      <c r="C144" s="1636"/>
      <c r="D144" s="351"/>
      <c r="J144" s="1641"/>
      <c r="K144" s="1641"/>
      <c r="L144" s="1641"/>
      <c r="M144" s="1641"/>
      <c r="N144" s="1641"/>
      <c r="O144" s="1641"/>
      <c r="P144" s="1641"/>
      <c r="Q144" s="1641"/>
      <c r="R144" s="1641"/>
      <c r="S144" s="1641"/>
      <c r="T144" s="1641"/>
      <c r="U144" s="1641"/>
      <c r="V144" s="1641"/>
      <c r="W144" s="1641"/>
      <c r="X144" s="1641"/>
      <c r="Y144" s="1641"/>
      <c r="AA144" s="1160"/>
      <c r="AB144" s="1636"/>
      <c r="AC144" s="1636"/>
      <c r="AD144" s="1160"/>
      <c r="AE144" s="1160"/>
      <c r="AF144" s="1160"/>
      <c r="AG144" s="1160"/>
      <c r="AH144" s="1636"/>
      <c r="AI144" s="1160"/>
      <c r="AJ144" s="1160"/>
      <c r="AK144" s="544"/>
      <c r="AL144" s="1160"/>
      <c r="AM144" s="1160"/>
      <c r="AN144" s="1160"/>
      <c r="AO144" s="1160"/>
      <c r="AP144" s="1160"/>
      <c r="AQ144" s="1632"/>
      <c r="AR144" s="566"/>
      <c r="AS144" s="566"/>
      <c r="AT144" s="566"/>
      <c r="AU144" s="566"/>
      <c r="AV144" s="1641">
        <v>11</v>
      </c>
    </row>
    <row s="1641" customFormat="1" customHeight="1" ht="11.549999999999999">
      <c r="A145" s="987"/>
      <c r="B145" s="1636"/>
      <c r="C145" s="1636"/>
      <c r="D145" s="351"/>
      <c r="J145" s="1641"/>
      <c r="K145" s="1641"/>
      <c r="L145" s="1641"/>
      <c r="M145" s="1641"/>
      <c r="N145" s="1641"/>
      <c r="O145" s="1641"/>
      <c r="P145" s="1641"/>
      <c r="Q145" s="1641"/>
      <c r="R145" s="1641"/>
      <c r="S145" s="1641"/>
      <c r="T145" s="1641"/>
      <c r="U145" s="1641"/>
      <c r="V145" s="1641"/>
      <c r="W145" s="1641"/>
      <c r="X145" s="1641"/>
      <c r="Y145" s="1641"/>
      <c r="AA145" s="1160"/>
      <c r="AB145" s="1636"/>
      <c r="AC145" s="1636"/>
      <c r="AD145" s="1160"/>
      <c r="AE145" s="1160"/>
      <c r="AF145" s="1160"/>
      <c r="AG145" s="1160"/>
      <c r="AH145" s="1636"/>
      <c r="AI145" s="1160"/>
      <c r="AJ145" s="1160"/>
      <c r="AK145" s="544"/>
      <c r="AL145" s="1160"/>
      <c r="AM145" s="1160"/>
      <c r="AN145" s="1160"/>
      <c r="AO145" s="1160"/>
      <c r="AP145" s="1160"/>
      <c r="AQ145" s="1632"/>
      <c r="AR145" s="566"/>
      <c r="AS145" s="566"/>
      <c r="AT145" s="566"/>
      <c r="AU145" s="566"/>
      <c r="AV145" s="1641">
        <v>11</v>
      </c>
    </row>
    <row s="1641" customFormat="1" customHeight="1" ht="11.549999999999999">
      <c r="A146" s="987"/>
      <c r="B146" s="1636"/>
      <c r="C146" s="1636"/>
      <c r="D146" s="351"/>
      <c r="J146" s="1641"/>
      <c r="K146" s="1641"/>
      <c r="L146" s="1641"/>
      <c r="M146" s="1641"/>
      <c r="N146" s="1641"/>
      <c r="O146" s="1641"/>
      <c r="P146" s="1641"/>
      <c r="Q146" s="1641"/>
      <c r="R146" s="1641"/>
      <c r="S146" s="1641"/>
      <c r="T146" s="1641"/>
      <c r="U146" s="1641"/>
      <c r="V146" s="1641"/>
      <c r="W146" s="1641"/>
      <c r="X146" s="1641"/>
      <c r="Y146" s="1641"/>
      <c r="AA146" s="1160"/>
      <c r="AB146" s="1636"/>
      <c r="AC146" s="1636"/>
      <c r="AD146" s="1160"/>
      <c r="AE146" s="1160"/>
      <c r="AF146" s="1160"/>
      <c r="AG146" s="1160"/>
      <c r="AH146" s="1636"/>
      <c r="AI146" s="1160"/>
      <c r="AJ146" s="1160"/>
      <c r="AK146" s="544"/>
      <c r="AL146" s="1160"/>
      <c r="AM146" s="1160"/>
      <c r="AN146" s="1160"/>
      <c r="AO146" s="1160"/>
      <c r="AP146" s="1160"/>
      <c r="AQ146" s="1632"/>
      <c r="AR146" s="566"/>
      <c r="AS146" s="566"/>
      <c r="AT146" s="566"/>
      <c r="AU146" s="566"/>
      <c r="AV146" s="1641">
        <v>11</v>
      </c>
    </row>
    <row s="1641" customFormat="1" customHeight="1" ht="11.549999999999999">
      <c r="A147" s="987"/>
      <c r="B147" s="1636"/>
      <c r="C147" s="1636"/>
      <c r="D147" s="351"/>
      <c r="J147" s="1641"/>
      <c r="K147" s="1641"/>
      <c r="L147" s="1641"/>
      <c r="M147" s="1641"/>
      <c r="N147" s="1641"/>
      <c r="O147" s="1641"/>
      <c r="P147" s="1641"/>
      <c r="Q147" s="1641"/>
      <c r="R147" s="1641"/>
      <c r="S147" s="1641"/>
      <c r="T147" s="1641"/>
      <c r="U147" s="1641"/>
      <c r="V147" s="1641"/>
      <c r="W147" s="1641"/>
      <c r="X147" s="1641"/>
      <c r="Y147" s="1641"/>
      <c r="AA147" s="1160"/>
      <c r="AB147" s="1636"/>
      <c r="AC147" s="1636"/>
      <c r="AD147" s="1160"/>
      <c r="AE147" s="1160"/>
      <c r="AF147" s="1160"/>
      <c r="AG147" s="1160"/>
      <c r="AH147" s="1636"/>
      <c r="AI147" s="1160"/>
      <c r="AJ147" s="1160"/>
      <c r="AK147" s="544"/>
      <c r="AL147" s="1160"/>
      <c r="AM147" s="1160"/>
      <c r="AN147" s="1160"/>
      <c r="AO147" s="1160"/>
      <c r="AP147" s="1160"/>
      <c r="AQ147" s="1632"/>
      <c r="AR147" s="566"/>
      <c r="AS147" s="566"/>
      <c r="AT147" s="566"/>
      <c r="AU147" s="566"/>
      <c r="AV147" s="1641">
        <v>11</v>
      </c>
    </row>
    <row s="1641" customFormat="1" customHeight="1" ht="11.549999999999999">
      <c r="A148" s="987"/>
      <c r="B148" s="1636"/>
      <c r="C148" s="1636"/>
      <c r="D148" s="351"/>
      <c r="J148" s="1641"/>
      <c r="K148" s="1641"/>
      <c r="L148" s="1641"/>
      <c r="M148" s="1641"/>
      <c r="N148" s="1641"/>
      <c r="O148" s="1641"/>
      <c r="P148" s="1641"/>
      <c r="Q148" s="1641"/>
      <c r="R148" s="1641"/>
      <c r="S148" s="1641"/>
      <c r="T148" s="1641"/>
      <c r="U148" s="1641"/>
      <c r="V148" s="1641"/>
      <c r="W148" s="1641"/>
      <c r="X148" s="1641"/>
      <c r="Y148" s="1641"/>
      <c r="AA148" s="1160"/>
      <c r="AB148" s="1636"/>
      <c r="AC148" s="1636"/>
      <c r="AD148" s="1160"/>
      <c r="AE148" s="1160"/>
      <c r="AF148" s="1160"/>
      <c r="AG148" s="1160"/>
      <c r="AH148" s="1636"/>
      <c r="AI148" s="1160"/>
      <c r="AJ148" s="1160"/>
      <c r="AK148" s="544"/>
      <c r="AL148" s="1160"/>
      <c r="AM148" s="1160"/>
      <c r="AN148" s="1160"/>
      <c r="AO148" s="1160"/>
      <c r="AP148" s="1160"/>
      <c r="AQ148" s="1632"/>
      <c r="AR148" s="566"/>
      <c r="AS148" s="566"/>
      <c r="AT148" s="566"/>
      <c r="AU148" s="566"/>
      <c r="AV148" s="1641">
        <v>11</v>
      </c>
    </row>
    <row s="1641" customFormat="1" customHeight="1" ht="11.549999999999999">
      <c r="A149" s="987"/>
      <c r="B149" s="1636"/>
      <c r="C149" s="1636"/>
      <c r="D149" s="351"/>
      <c r="J149" s="1641"/>
      <c r="K149" s="1641"/>
      <c r="L149" s="1641"/>
      <c r="M149" s="1641"/>
      <c r="N149" s="1641"/>
      <c r="O149" s="1641"/>
      <c r="P149" s="1641"/>
      <c r="Q149" s="1641"/>
      <c r="R149" s="1641"/>
      <c r="S149" s="1641"/>
      <c r="T149" s="1641"/>
      <c r="U149" s="1641"/>
      <c r="V149" s="1641"/>
      <c r="W149" s="1641"/>
      <c r="X149" s="1641"/>
      <c r="Y149" s="1641"/>
      <c r="AA149" s="1160"/>
      <c r="AB149" s="1636"/>
      <c r="AC149" s="1636"/>
      <c r="AD149" s="1160"/>
      <c r="AE149" s="1160"/>
      <c r="AF149" s="1160"/>
      <c r="AG149" s="1160"/>
      <c r="AH149" s="1636"/>
      <c r="AI149" s="1160"/>
      <c r="AJ149" s="1160"/>
      <c r="AK149" s="544"/>
      <c r="AL149" s="1160"/>
      <c r="AM149" s="1160"/>
      <c r="AN149" s="1160"/>
      <c r="AO149" s="1160"/>
      <c r="AP149" s="1160"/>
      <c r="AQ149" s="1632"/>
      <c r="AR149" s="566"/>
      <c r="AS149" s="566"/>
      <c r="AT149" s="566"/>
      <c r="AU149" s="566"/>
      <c r="AV149" s="1641">
        <v>11</v>
      </c>
    </row>
    <row s="1641" customFormat="1" customHeight="1" ht="11.549999999999999">
      <c r="A150" s="987"/>
      <c r="B150" s="1636"/>
      <c r="C150" s="1636"/>
      <c r="D150" s="351"/>
      <c r="J150" s="1641"/>
      <c r="K150" s="1641"/>
      <c r="L150" s="1641"/>
      <c r="M150" s="1641"/>
      <c r="N150" s="1641"/>
      <c r="O150" s="1641"/>
      <c r="P150" s="1641"/>
      <c r="Q150" s="1641"/>
      <c r="R150" s="1641"/>
      <c r="S150" s="1641"/>
      <c r="T150" s="1641"/>
      <c r="U150" s="1641"/>
      <c r="V150" s="1641"/>
      <c r="W150" s="1641"/>
      <c r="X150" s="1641"/>
      <c r="Y150" s="1641"/>
      <c r="AA150" s="1160"/>
      <c r="AB150" s="1636"/>
      <c r="AC150" s="1636"/>
      <c r="AD150" s="1160"/>
      <c r="AE150" s="1160"/>
      <c r="AF150" s="1160"/>
      <c r="AG150" s="1160"/>
      <c r="AH150" s="1636"/>
      <c r="AI150" s="1160"/>
      <c r="AJ150" s="1160"/>
      <c r="AK150" s="544"/>
      <c r="AL150" s="1160"/>
      <c r="AM150" s="1160"/>
      <c r="AN150" s="1160"/>
      <c r="AO150" s="1160"/>
      <c r="AP150" s="1160"/>
      <c r="AQ150" s="1632"/>
      <c r="AR150" s="566"/>
      <c r="AS150" s="566"/>
      <c r="AT150" s="566"/>
      <c r="AU150" s="566"/>
      <c r="AV150" s="1641">
        <v>11</v>
      </c>
    </row>
    <row s="1641" customFormat="1" customHeight="1" ht="11.549999999999999">
      <c r="A151" s="987"/>
      <c r="B151" s="1636"/>
      <c r="C151" s="1636"/>
      <c r="D151" s="351"/>
      <c r="J151" s="1641"/>
      <c r="K151" s="1641"/>
      <c r="L151" s="1641"/>
      <c r="M151" s="1641"/>
      <c r="N151" s="1641"/>
      <c r="O151" s="1641"/>
      <c r="P151" s="1641"/>
      <c r="Q151" s="1641"/>
      <c r="R151" s="1641"/>
      <c r="S151" s="1641"/>
      <c r="T151" s="1641"/>
      <c r="U151" s="1641"/>
      <c r="V151" s="1641"/>
      <c r="W151" s="1641"/>
      <c r="X151" s="1641"/>
      <c r="Y151" s="1641"/>
      <c r="AA151" s="1160"/>
      <c r="AB151" s="1636"/>
      <c r="AC151" s="1636"/>
      <c r="AD151" s="1160"/>
      <c r="AE151" s="1160"/>
      <c r="AF151" s="1160"/>
      <c r="AG151" s="1160"/>
      <c r="AH151" s="1636"/>
      <c r="AI151" s="1160"/>
      <c r="AJ151" s="1160"/>
      <c r="AK151" s="544"/>
      <c r="AL151" s="1160"/>
      <c r="AM151" s="1160"/>
      <c r="AN151" s="1160"/>
      <c r="AO151" s="1160"/>
      <c r="AP151" s="1160"/>
      <c r="AQ151" s="1632"/>
      <c r="AR151" s="566"/>
      <c r="AS151" s="566"/>
      <c r="AT151" s="566"/>
      <c r="AU151" s="566"/>
      <c r="AV151" s="1641">
        <v>11</v>
      </c>
    </row>
    <row s="1641" customFormat="1" customHeight="1" ht="11.549999999999999">
      <c r="A152" s="987"/>
      <c r="B152" s="1636"/>
      <c r="C152" s="1636"/>
      <c r="D152" s="351"/>
      <c r="J152" s="1641"/>
      <c r="K152" s="1641"/>
      <c r="L152" s="1641"/>
      <c r="M152" s="1641"/>
      <c r="N152" s="1641"/>
      <c r="O152" s="1641"/>
      <c r="P152" s="1641"/>
      <c r="Q152" s="1641"/>
      <c r="R152" s="1641"/>
      <c r="S152" s="1641"/>
      <c r="T152" s="1641"/>
      <c r="U152" s="1641"/>
      <c r="V152" s="1641"/>
      <c r="W152" s="1641"/>
      <c r="X152" s="1641"/>
      <c r="Y152" s="1641"/>
      <c r="AA152" s="1160"/>
      <c r="AB152" s="1636"/>
      <c r="AC152" s="1636"/>
      <c r="AD152" s="1160"/>
      <c r="AE152" s="1160"/>
      <c r="AF152" s="1160"/>
      <c r="AG152" s="1160"/>
      <c r="AH152" s="1636"/>
      <c r="AI152" s="1160"/>
      <c r="AJ152" s="1160"/>
      <c r="AK152" s="544"/>
      <c r="AL152" s="1160"/>
      <c r="AM152" s="1160"/>
      <c r="AN152" s="1160"/>
      <c r="AO152" s="1160"/>
      <c r="AP152" s="1160"/>
      <c r="AQ152" s="1632"/>
      <c r="AR152" s="566"/>
      <c r="AS152" s="566"/>
      <c r="AT152" s="566"/>
      <c r="AU152" s="566"/>
      <c r="AV152" s="1641">
        <v>11</v>
      </c>
    </row>
    <row s="1641" customFormat="1" customHeight="1" ht="11.549999999999999">
      <c r="A153" s="987"/>
      <c r="B153" s="1636"/>
      <c r="C153" s="1636"/>
      <c r="D153" s="351"/>
      <c r="J153" s="1641"/>
      <c r="K153" s="1641"/>
      <c r="L153" s="1641"/>
      <c r="M153" s="1641"/>
      <c r="N153" s="1641"/>
      <c r="O153" s="1641"/>
      <c r="P153" s="1641"/>
      <c r="Q153" s="1641"/>
      <c r="R153" s="1641"/>
      <c r="S153" s="1641"/>
      <c r="T153" s="1641"/>
      <c r="U153" s="1641"/>
      <c r="V153" s="1641"/>
      <c r="W153" s="1641"/>
      <c r="X153" s="1641"/>
      <c r="Y153" s="1641"/>
      <c r="AA153" s="1160"/>
      <c r="AB153" s="1636"/>
      <c r="AC153" s="1636"/>
      <c r="AD153" s="1160"/>
      <c r="AE153" s="1160"/>
      <c r="AF153" s="1160"/>
      <c r="AG153" s="1160"/>
      <c r="AH153" s="1636"/>
      <c r="AI153" s="1160"/>
      <c r="AJ153" s="1160"/>
      <c r="AK153" s="544"/>
      <c r="AL153" s="1160"/>
      <c r="AM153" s="1160"/>
      <c r="AN153" s="1160"/>
      <c r="AO153" s="1160"/>
      <c r="AP153" s="1160"/>
      <c r="AQ153" s="1632"/>
      <c r="AR153" s="566"/>
      <c r="AS153" s="566"/>
      <c r="AT153" s="566"/>
      <c r="AU153" s="566"/>
      <c r="AV153" s="1641">
        <v>11</v>
      </c>
    </row>
    <row s="1641" customFormat="1" customHeight="1" ht="11.549999999999999">
      <c r="A154" s="987"/>
      <c r="B154" s="1636"/>
      <c r="C154" s="1636"/>
      <c r="D154" s="351"/>
      <c r="J154" s="1641"/>
      <c r="K154" s="1641"/>
      <c r="L154" s="1641"/>
      <c r="M154" s="1641"/>
      <c r="N154" s="1641"/>
      <c r="O154" s="1641"/>
      <c r="P154" s="1641"/>
      <c r="Q154" s="1641"/>
      <c r="R154" s="1641"/>
      <c r="S154" s="1641"/>
      <c r="T154" s="1641"/>
      <c r="U154" s="1641"/>
      <c r="V154" s="1641"/>
      <c r="W154" s="1641"/>
      <c r="X154" s="1641"/>
      <c r="Y154" s="1641"/>
      <c r="AA154" s="1160"/>
      <c r="AB154" s="1636"/>
      <c r="AC154" s="1636"/>
      <c r="AD154" s="1160"/>
      <c r="AE154" s="1160"/>
      <c r="AF154" s="1160"/>
      <c r="AG154" s="1160"/>
      <c r="AH154" s="1636"/>
      <c r="AI154" s="1160"/>
      <c r="AJ154" s="1160"/>
      <c r="AK154" s="544"/>
      <c r="AL154" s="1160"/>
      <c r="AM154" s="1160"/>
      <c r="AN154" s="1160"/>
      <c r="AO154" s="1160"/>
      <c r="AP154" s="1160"/>
      <c r="AQ154" s="1632"/>
      <c r="AR154" s="566"/>
      <c r="AS154" s="566"/>
      <c r="AT154" s="566"/>
      <c r="AU154" s="566"/>
      <c r="AV154" s="1641">
        <v>11</v>
      </c>
    </row>
    <row s="1641" customFormat="1" customHeight="1" ht="11.549999999999999">
      <c r="A155" s="987"/>
      <c r="B155" s="1636"/>
      <c r="C155" s="1636"/>
      <c r="D155" s="351"/>
      <c r="J155" s="1641"/>
      <c r="K155" s="1641"/>
      <c r="L155" s="1641"/>
      <c r="M155" s="1641"/>
      <c r="N155" s="1641"/>
      <c r="O155" s="1641"/>
      <c r="P155" s="1641"/>
      <c r="Q155" s="1641"/>
      <c r="R155" s="1641"/>
      <c r="S155" s="1641"/>
      <c r="T155" s="1641"/>
      <c r="U155" s="1641"/>
      <c r="V155" s="1641"/>
      <c r="W155" s="1641"/>
      <c r="X155" s="1641"/>
      <c r="Y155" s="1641"/>
      <c r="AA155" s="1160"/>
      <c r="AB155" s="1636"/>
      <c r="AC155" s="1636"/>
      <c r="AD155" s="1160"/>
      <c r="AE155" s="1160"/>
      <c r="AF155" s="1160"/>
      <c r="AG155" s="1160"/>
      <c r="AH155" s="1636"/>
      <c r="AI155" s="1160"/>
      <c r="AJ155" s="1160"/>
      <c r="AK155" s="544"/>
      <c r="AL155" s="1160"/>
      <c r="AM155" s="1160"/>
      <c r="AN155" s="1160"/>
      <c r="AO155" s="1160"/>
      <c r="AP155" s="1160"/>
      <c r="AQ155" s="1632"/>
      <c r="AR155" s="566"/>
      <c r="AS155" s="566"/>
      <c r="AT155" s="566"/>
      <c r="AU155" s="566"/>
      <c r="AV155" s="1641">
        <v>11</v>
      </c>
    </row>
    <row s="1641" customFormat="1" customHeight="1" ht="11.549999999999999">
      <c r="A156" s="987"/>
      <c r="B156" s="1636"/>
      <c r="C156" s="1636"/>
      <c r="D156" s="351"/>
      <c r="J156" s="1641"/>
      <c r="K156" s="1641"/>
      <c r="L156" s="1641"/>
      <c r="M156" s="1641"/>
      <c r="N156" s="1641"/>
      <c r="O156" s="1641"/>
      <c r="P156" s="1641"/>
      <c r="Q156" s="1641"/>
      <c r="R156" s="1641"/>
      <c r="S156" s="1641"/>
      <c r="T156" s="1641"/>
      <c r="U156" s="1641"/>
      <c r="V156" s="1641"/>
      <c r="W156" s="1641"/>
      <c r="X156" s="1641"/>
      <c r="Y156" s="1641"/>
      <c r="AA156" s="1160"/>
      <c r="AB156" s="1636"/>
      <c r="AC156" s="1636"/>
      <c r="AD156" s="1160"/>
      <c r="AE156" s="1160"/>
      <c r="AF156" s="1160"/>
      <c r="AG156" s="1160"/>
      <c r="AH156" s="1636"/>
      <c r="AI156" s="1160"/>
      <c r="AJ156" s="1160"/>
      <c r="AK156" s="544"/>
      <c r="AL156" s="1160"/>
      <c r="AM156" s="1160"/>
      <c r="AN156" s="1160"/>
      <c r="AO156" s="1160"/>
      <c r="AP156" s="1160"/>
      <c r="AQ156" s="1632"/>
      <c r="AR156" s="566"/>
      <c r="AS156" s="566"/>
      <c r="AT156" s="566"/>
      <c r="AU156" s="566"/>
      <c r="AV156" s="1641">
        <v>11</v>
      </c>
    </row>
    <row s="1641" customFormat="1" customHeight="1" ht="11.549999999999999">
      <c r="A157" s="987"/>
      <c r="B157" s="1636"/>
      <c r="C157" s="1636"/>
      <c r="D157" s="351"/>
      <c r="J157" s="1641"/>
      <c r="K157" s="1641"/>
      <c r="L157" s="1641"/>
      <c r="M157" s="1641"/>
      <c r="N157" s="1641"/>
      <c r="O157" s="1641"/>
      <c r="P157" s="1641"/>
      <c r="Q157" s="1641"/>
      <c r="R157" s="1641"/>
      <c r="S157" s="1641"/>
      <c r="T157" s="1641"/>
      <c r="U157" s="1641"/>
      <c r="V157" s="1641"/>
      <c r="W157" s="1641"/>
      <c r="X157" s="1641"/>
      <c r="Y157" s="1641"/>
      <c r="AA157" s="1160"/>
      <c r="AB157" s="1636"/>
      <c r="AC157" s="1636"/>
      <c r="AD157" s="1160"/>
      <c r="AE157" s="1160"/>
      <c r="AF157" s="1160"/>
      <c r="AG157" s="1160"/>
      <c r="AH157" s="1636"/>
      <c r="AI157" s="1160"/>
      <c r="AJ157" s="1160"/>
      <c r="AK157" s="544"/>
      <c r="AL157" s="1160"/>
      <c r="AM157" s="1160"/>
      <c r="AN157" s="1160"/>
      <c r="AO157" s="1160"/>
      <c r="AP157" s="1160"/>
      <c r="AQ157" s="1632"/>
      <c r="AR157" s="566"/>
      <c r="AS157" s="566"/>
      <c r="AT157" s="566"/>
      <c r="AU157" s="566"/>
      <c r="AV157" s="1641">
        <v>11</v>
      </c>
    </row>
    <row s="1641" customFormat="1" customHeight="1" ht="11.549999999999999">
      <c r="A158" s="987"/>
      <c r="B158" s="1636"/>
      <c r="C158" s="1636"/>
      <c r="D158" s="351"/>
      <c r="J158" s="1641"/>
      <c r="K158" s="1641"/>
      <c r="L158" s="1641"/>
      <c r="M158" s="1641"/>
      <c r="N158" s="1641"/>
      <c r="O158" s="1641"/>
      <c r="P158" s="1641"/>
      <c r="Q158" s="1641"/>
      <c r="R158" s="1641"/>
      <c r="S158" s="1641"/>
      <c r="T158" s="1641"/>
      <c r="U158" s="1641"/>
      <c r="V158" s="1641"/>
      <c r="W158" s="1641"/>
      <c r="X158" s="1641"/>
      <c r="Y158" s="1641"/>
      <c r="AA158" s="1160"/>
      <c r="AB158" s="1636"/>
      <c r="AC158" s="1636"/>
      <c r="AD158" s="1160"/>
      <c r="AE158" s="1160"/>
      <c r="AF158" s="1160"/>
      <c r="AG158" s="1160"/>
      <c r="AH158" s="1636"/>
      <c r="AI158" s="1160"/>
      <c r="AJ158" s="1160"/>
      <c r="AK158" s="544"/>
      <c r="AL158" s="1160"/>
      <c r="AM158" s="1160"/>
      <c r="AN158" s="1160"/>
      <c r="AO158" s="1160"/>
      <c r="AP158" s="1160"/>
      <c r="AQ158" s="1632"/>
      <c r="AR158" s="566"/>
      <c r="AS158" s="566"/>
      <c r="AT158" s="566"/>
      <c r="AU158" s="566"/>
      <c r="AV158" s="1641">
        <v>11</v>
      </c>
    </row>
    <row s="1641" customFormat="1" customHeight="1" ht="11.549999999999999">
      <c r="A159" s="987"/>
      <c r="B159" s="1636"/>
      <c r="C159" s="1636"/>
      <c r="D159" s="351"/>
      <c r="J159" s="1641"/>
      <c r="K159" s="1641"/>
      <c r="L159" s="1641"/>
      <c r="M159" s="1641"/>
      <c r="N159" s="1641"/>
      <c r="O159" s="1641"/>
      <c r="P159" s="1641"/>
      <c r="Q159" s="1641"/>
      <c r="R159" s="1641"/>
      <c r="S159" s="1641"/>
      <c r="T159" s="1641"/>
      <c r="U159" s="1641"/>
      <c r="V159" s="1641"/>
      <c r="W159" s="1641"/>
      <c r="X159" s="1641"/>
      <c r="Y159" s="1641"/>
      <c r="AA159" s="1160"/>
      <c r="AB159" s="1636"/>
      <c r="AC159" s="1636"/>
      <c r="AD159" s="1160"/>
      <c r="AE159" s="1160"/>
      <c r="AF159" s="1160"/>
      <c r="AG159" s="1160"/>
      <c r="AH159" s="1636"/>
      <c r="AI159" s="1160"/>
      <c r="AJ159" s="1160"/>
      <c r="AK159" s="544"/>
      <c r="AL159" s="1160"/>
      <c r="AM159" s="1160"/>
      <c r="AN159" s="1160"/>
      <c r="AO159" s="1160"/>
      <c r="AP159" s="1160"/>
      <c r="AQ159" s="1632"/>
      <c r="AR159" s="566"/>
      <c r="AS159" s="566"/>
      <c r="AT159" s="566"/>
      <c r="AU159" s="566"/>
      <c r="AV159" s="1641">
        <v>11</v>
      </c>
    </row>
    <row s="1641" customFormat="1" customHeight="1" ht="11.549999999999999">
      <c r="A160" s="987"/>
      <c r="B160" s="1636"/>
      <c r="C160" s="1636"/>
      <c r="D160" s="351"/>
      <c r="J160" s="1641"/>
      <c r="K160" s="1641"/>
      <c r="L160" s="1641"/>
      <c r="M160" s="1641"/>
      <c r="N160" s="1641"/>
      <c r="O160" s="1641"/>
      <c r="P160" s="1641"/>
      <c r="Q160" s="1641"/>
      <c r="R160" s="1641"/>
      <c r="S160" s="1641"/>
      <c r="T160" s="1641"/>
      <c r="U160" s="1641"/>
      <c r="V160" s="1641"/>
      <c r="W160" s="1641"/>
      <c r="X160" s="1641"/>
      <c r="Y160" s="1641"/>
      <c r="AA160" s="1160"/>
      <c r="AB160" s="1636"/>
      <c r="AC160" s="1636"/>
      <c r="AD160" s="1160"/>
      <c r="AE160" s="1160"/>
      <c r="AF160" s="1160"/>
      <c r="AG160" s="1160"/>
      <c r="AH160" s="1636"/>
      <c r="AI160" s="1160"/>
      <c r="AJ160" s="1160"/>
      <c r="AK160" s="544"/>
      <c r="AL160" s="1160"/>
      <c r="AM160" s="1160"/>
      <c r="AN160" s="1160"/>
      <c r="AO160" s="1160"/>
      <c r="AP160" s="1160"/>
      <c r="AQ160" s="1632"/>
      <c r="AR160" s="566"/>
      <c r="AS160" s="566"/>
      <c r="AT160" s="566"/>
      <c r="AU160" s="566"/>
      <c r="AV160" s="1641">
        <v>11</v>
      </c>
    </row>
    <row s="1641" customFormat="1" customHeight="1" ht="11.549999999999999">
      <c r="A161" s="987"/>
      <c r="B161" s="1636"/>
      <c r="C161" s="1636"/>
      <c r="D161" s="351"/>
      <c r="J161" s="1641"/>
      <c r="K161" s="1641"/>
      <c r="L161" s="1641"/>
      <c r="M161" s="1641"/>
      <c r="N161" s="1641"/>
      <c r="O161" s="1641"/>
      <c r="P161" s="1641"/>
      <c r="Q161" s="1641"/>
      <c r="R161" s="1641"/>
      <c r="S161" s="1641"/>
      <c r="T161" s="1641"/>
      <c r="U161" s="1641"/>
      <c r="V161" s="1641"/>
      <c r="W161" s="1641"/>
      <c r="X161" s="1641"/>
      <c r="Y161" s="1641"/>
      <c r="AA161" s="1160"/>
      <c r="AB161" s="1636"/>
      <c r="AC161" s="1636"/>
      <c r="AD161" s="1160"/>
      <c r="AE161" s="1160"/>
      <c r="AF161" s="1160"/>
      <c r="AG161" s="1160"/>
      <c r="AH161" s="1636"/>
      <c r="AI161" s="1160"/>
      <c r="AJ161" s="1160"/>
      <c r="AK161" s="544"/>
      <c r="AL161" s="1160"/>
      <c r="AM161" s="1160"/>
      <c r="AN161" s="1160"/>
      <c r="AO161" s="1160"/>
      <c r="AP161" s="1160"/>
      <c r="AQ161" s="1632"/>
      <c r="AR161" s="566"/>
      <c r="AS161" s="566"/>
      <c r="AT161" s="566"/>
      <c r="AU161" s="566"/>
      <c r="AV161" s="1641">
        <v>11</v>
      </c>
    </row>
    <row s="1641" customFormat="1" customHeight="1" ht="11.549999999999999">
      <c r="A162" s="987"/>
      <c r="B162" s="1636"/>
      <c r="C162" s="1636"/>
      <c r="D162" s="351"/>
      <c r="J162" s="1641"/>
      <c r="K162" s="1641"/>
      <c r="L162" s="1641"/>
      <c r="M162" s="1641"/>
      <c r="N162" s="1641"/>
      <c r="O162" s="1641"/>
      <c r="P162" s="1641"/>
      <c r="Q162" s="1641"/>
      <c r="R162" s="1641"/>
      <c r="S162" s="1641"/>
      <c r="T162" s="1641"/>
      <c r="U162" s="1641"/>
      <c r="V162" s="1641"/>
      <c r="W162" s="1641"/>
      <c r="X162" s="1641"/>
      <c r="Y162" s="1641"/>
      <c r="AA162" s="1160"/>
      <c r="AB162" s="1636"/>
      <c r="AC162" s="1636"/>
      <c r="AD162" s="1160"/>
      <c r="AE162" s="1160"/>
      <c r="AF162" s="1160"/>
      <c r="AG162" s="1160"/>
      <c r="AH162" s="1636"/>
      <c r="AI162" s="1160"/>
      <c r="AJ162" s="1160"/>
      <c r="AK162" s="544"/>
      <c r="AL162" s="1160"/>
      <c r="AM162" s="1160"/>
      <c r="AN162" s="1160"/>
      <c r="AO162" s="1160"/>
      <c r="AP162" s="1160"/>
      <c r="AQ162" s="1632"/>
      <c r="AR162" s="566"/>
      <c r="AS162" s="566"/>
      <c r="AT162" s="566"/>
      <c r="AU162" s="566"/>
      <c r="AV162" s="1641">
        <v>11</v>
      </c>
    </row>
    <row s="1641" customFormat="1" customHeight="1" ht="11.549999999999999">
      <c r="A163" s="987"/>
      <c r="B163" s="1636"/>
      <c r="C163" s="1636"/>
      <c r="D163" s="351"/>
      <c r="J163" s="1641"/>
      <c r="K163" s="1641"/>
      <c r="L163" s="1641"/>
      <c r="M163" s="1641"/>
      <c r="N163" s="1641"/>
      <c r="O163" s="1641"/>
      <c r="P163" s="1641"/>
      <c r="Q163" s="1641"/>
      <c r="R163" s="1641"/>
      <c r="S163" s="1641"/>
      <c r="T163" s="1641"/>
      <c r="U163" s="1641"/>
      <c r="V163" s="1641"/>
      <c r="W163" s="1641"/>
      <c r="X163" s="1641"/>
      <c r="Y163" s="1641"/>
      <c r="AA163" s="1160"/>
      <c r="AB163" s="1636"/>
      <c r="AC163" s="1636"/>
      <c r="AD163" s="1160"/>
      <c r="AE163" s="1160"/>
      <c r="AF163" s="1160"/>
      <c r="AG163" s="1160"/>
      <c r="AH163" s="1636"/>
      <c r="AI163" s="1160"/>
      <c r="AJ163" s="1160"/>
      <c r="AK163" s="544"/>
      <c r="AL163" s="1160"/>
      <c r="AM163" s="1160"/>
      <c r="AN163" s="1160"/>
      <c r="AO163" s="1160"/>
      <c r="AP163" s="1160"/>
      <c r="AQ163" s="1632"/>
      <c r="AR163" s="566"/>
      <c r="AS163" s="566"/>
      <c r="AT163" s="566"/>
      <c r="AU163" s="566"/>
      <c r="AV163" s="1641">
        <v>11</v>
      </c>
    </row>
    <row s="1641" customFormat="1" customHeight="1" ht="11.549999999999999">
      <c r="A164" s="987"/>
      <c r="B164" s="1636"/>
      <c r="C164" s="1636"/>
      <c r="D164" s="351"/>
      <c r="J164" s="1641"/>
      <c r="K164" s="1641"/>
      <c r="L164" s="1641"/>
      <c r="M164" s="1641"/>
      <c r="N164" s="1641"/>
      <c r="O164" s="1641"/>
      <c r="P164" s="1641"/>
      <c r="Q164" s="1641"/>
      <c r="R164" s="1641"/>
      <c r="S164" s="1641"/>
      <c r="T164" s="1641"/>
      <c r="U164" s="1641"/>
      <c r="V164" s="1641"/>
      <c r="W164" s="1641"/>
      <c r="X164" s="1641"/>
      <c r="Y164" s="1641"/>
      <c r="AA164" s="1160"/>
      <c r="AB164" s="1636"/>
      <c r="AC164" s="1636"/>
      <c r="AD164" s="1160"/>
      <c r="AE164" s="1160"/>
      <c r="AF164" s="1160"/>
      <c r="AG164" s="1160"/>
      <c r="AH164" s="1636"/>
      <c r="AI164" s="1160"/>
      <c r="AJ164" s="1160"/>
      <c r="AK164" s="544"/>
      <c r="AL164" s="1160"/>
      <c r="AM164" s="1160"/>
      <c r="AN164" s="1160"/>
      <c r="AO164" s="1160"/>
      <c r="AP164" s="1160"/>
      <c r="AQ164" s="1632"/>
      <c r="AR164" s="566"/>
      <c r="AS164" s="566"/>
      <c r="AT164" s="566"/>
      <c r="AU164" s="566"/>
      <c r="AV164" s="1641">
        <v>11</v>
      </c>
    </row>
    <row s="1641" customFormat="1" customHeight="1" ht="11.549999999999999">
      <c r="A165" s="987"/>
      <c r="B165" s="1636"/>
      <c r="C165" s="1636"/>
      <c r="D165" s="351"/>
      <c r="J165" s="1641"/>
      <c r="K165" s="1641"/>
      <c r="L165" s="1641"/>
      <c r="M165" s="1641"/>
      <c r="N165" s="1641"/>
      <c r="O165" s="1641"/>
      <c r="P165" s="1641"/>
      <c r="Q165" s="1641"/>
      <c r="R165" s="1641"/>
      <c r="S165" s="1641"/>
      <c r="T165" s="1641"/>
      <c r="U165" s="1641"/>
      <c r="V165" s="1641"/>
      <c r="W165" s="1641"/>
      <c r="X165" s="1641"/>
      <c r="Y165" s="1641"/>
      <c r="AA165" s="1160"/>
      <c r="AB165" s="1636"/>
      <c r="AC165" s="1636"/>
      <c r="AD165" s="1160"/>
      <c r="AE165" s="1160"/>
      <c r="AF165" s="1160"/>
      <c r="AG165" s="1160"/>
      <c r="AH165" s="1636"/>
      <c r="AI165" s="1160"/>
      <c r="AJ165" s="1160"/>
      <c r="AK165" s="544"/>
      <c r="AL165" s="1160"/>
      <c r="AM165" s="1160"/>
      <c r="AN165" s="1160"/>
      <c r="AO165" s="1160"/>
      <c r="AP165" s="1160"/>
      <c r="AQ165" s="1632"/>
      <c r="AR165" s="566"/>
      <c r="AS165" s="566"/>
      <c r="AT165" s="566"/>
      <c r="AU165" s="566"/>
      <c r="AV165" s="1641">
        <v>11</v>
      </c>
    </row>
    <row s="1641" customFormat="1" customHeight="1" ht="11.549999999999999">
      <c r="A166" s="987"/>
      <c r="B166" s="1636"/>
      <c r="C166" s="1636"/>
      <c r="D166" s="351"/>
      <c r="J166" s="1641"/>
      <c r="K166" s="1641"/>
      <c r="L166" s="1641"/>
      <c r="M166" s="1641"/>
      <c r="N166" s="1641"/>
      <c r="O166" s="1641"/>
      <c r="P166" s="1641"/>
      <c r="Q166" s="1641"/>
      <c r="R166" s="1641"/>
      <c r="S166" s="1641"/>
      <c r="T166" s="1641"/>
      <c r="U166" s="1641"/>
      <c r="V166" s="1641"/>
      <c r="W166" s="1641"/>
      <c r="X166" s="1641"/>
      <c r="Y166" s="1641"/>
      <c r="AA166" s="1160"/>
      <c r="AB166" s="1636"/>
      <c r="AC166" s="1636"/>
      <c r="AD166" s="1160"/>
      <c r="AE166" s="1160"/>
      <c r="AF166" s="1160"/>
      <c r="AG166" s="1160"/>
      <c r="AH166" s="1636"/>
      <c r="AI166" s="1160"/>
      <c r="AJ166" s="1160"/>
      <c r="AK166" s="544"/>
      <c r="AL166" s="1160"/>
      <c r="AM166" s="1160"/>
      <c r="AN166" s="1160"/>
      <c r="AO166" s="1160"/>
      <c r="AP166" s="1160"/>
      <c r="AQ166" s="1632"/>
      <c r="AR166" s="566"/>
      <c r="AS166" s="566"/>
      <c r="AT166" s="566"/>
      <c r="AU166" s="566"/>
      <c r="AV166" s="1641">
        <v>11</v>
      </c>
    </row>
    <row s="1641" customFormat="1" customHeight="1" ht="11.549999999999999">
      <c r="A167" s="987"/>
      <c r="B167" s="1636"/>
      <c r="C167" s="1636"/>
      <c r="D167" s="351"/>
      <c r="J167" s="1641"/>
      <c r="K167" s="1641"/>
      <c r="L167" s="1641"/>
      <c r="M167" s="1641"/>
      <c r="N167" s="1641"/>
      <c r="O167" s="1641"/>
      <c r="P167" s="1641"/>
      <c r="Q167" s="1641"/>
      <c r="R167" s="1641"/>
      <c r="S167" s="1641"/>
      <c r="T167" s="1641"/>
      <c r="U167" s="1641"/>
      <c r="V167" s="1641"/>
      <c r="W167" s="1641"/>
      <c r="X167" s="1641"/>
      <c r="Y167" s="1641"/>
      <c r="AA167" s="1160"/>
      <c r="AB167" s="1636"/>
      <c r="AC167" s="1636"/>
      <c r="AD167" s="1160"/>
      <c r="AE167" s="1160"/>
      <c r="AF167" s="1160"/>
      <c r="AG167" s="1160"/>
      <c r="AH167" s="1636"/>
      <c r="AI167" s="1160"/>
      <c r="AJ167" s="1160"/>
      <c r="AK167" s="544"/>
      <c r="AL167" s="1160"/>
      <c r="AM167" s="1160"/>
      <c r="AN167" s="1160"/>
      <c r="AO167" s="1160"/>
      <c r="AP167" s="1160"/>
      <c r="AQ167" s="1632"/>
      <c r="AR167" s="566"/>
      <c r="AS167" s="566"/>
      <c r="AT167" s="566"/>
      <c r="AU167" s="566"/>
      <c r="AV167" s="1641">
        <v>11</v>
      </c>
    </row>
    <row s="1641" customFormat="1" customHeight="1" ht="11.549999999999999">
      <c r="A168" s="987"/>
      <c r="B168" s="1636"/>
      <c r="C168" s="1636"/>
      <c r="D168" s="351"/>
      <c r="J168" s="1641"/>
      <c r="K168" s="1641"/>
      <c r="L168" s="1641"/>
      <c r="M168" s="1641"/>
      <c r="N168" s="1641"/>
      <c r="O168" s="1641"/>
      <c r="P168" s="1641"/>
      <c r="Q168" s="1641"/>
      <c r="R168" s="1641"/>
      <c r="S168" s="1641"/>
      <c r="T168" s="1641"/>
      <c r="U168" s="1641"/>
      <c r="V168" s="1641"/>
      <c r="W168" s="1641"/>
      <c r="X168" s="1641"/>
      <c r="Y168" s="1641"/>
      <c r="AA168" s="1160"/>
      <c r="AB168" s="1636"/>
      <c r="AC168" s="1636"/>
      <c r="AD168" s="1160"/>
      <c r="AE168" s="1160"/>
      <c r="AF168" s="1160"/>
      <c r="AG168" s="1160"/>
      <c r="AH168" s="1636"/>
      <c r="AI168" s="1160"/>
      <c r="AJ168" s="1160"/>
      <c r="AK168" s="544"/>
      <c r="AL168" s="1160"/>
      <c r="AM168" s="1160"/>
      <c r="AN168" s="1160"/>
      <c r="AO168" s="1160"/>
      <c r="AP168" s="1160"/>
      <c r="AQ168" s="1632"/>
      <c r="AR168" s="566"/>
      <c r="AS168" s="566"/>
      <c r="AT168" s="566"/>
      <c r="AU168" s="566"/>
      <c r="AV168" s="1641">
        <v>11</v>
      </c>
    </row>
    <row s="1641" customFormat="1" customHeight="1" ht="11.549999999999999">
      <c r="A169" s="987"/>
      <c r="B169" s="1636"/>
      <c r="C169" s="1636"/>
      <c r="D169" s="351"/>
      <c r="J169" s="1641"/>
      <c r="K169" s="1641"/>
      <c r="L169" s="1641"/>
      <c r="M169" s="1641"/>
      <c r="N169" s="1641"/>
      <c r="O169" s="1641"/>
      <c r="P169" s="1641"/>
      <c r="Q169" s="1641"/>
      <c r="R169" s="1641"/>
      <c r="S169" s="1641"/>
      <c r="T169" s="1641"/>
      <c r="U169" s="1641"/>
      <c r="V169" s="1641"/>
      <c r="W169" s="1641"/>
      <c r="X169" s="1641"/>
      <c r="Y169" s="1641"/>
      <c r="AA169" s="1160"/>
      <c r="AB169" s="1636"/>
      <c r="AC169" s="1636"/>
      <c r="AD169" s="1160"/>
      <c r="AE169" s="1160"/>
      <c r="AF169" s="1160"/>
      <c r="AG169" s="1160"/>
      <c r="AH169" s="1636"/>
      <c r="AI169" s="1160"/>
      <c r="AJ169" s="1160"/>
      <c r="AK169" s="544"/>
      <c r="AL169" s="1160"/>
      <c r="AM169" s="1160"/>
      <c r="AN169" s="1160"/>
      <c r="AO169" s="1160"/>
      <c r="AP169" s="1160"/>
      <c r="AQ169" s="1632"/>
      <c r="AR169" s="566"/>
      <c r="AS169" s="566"/>
      <c r="AT169" s="566"/>
      <c r="AU169" s="566"/>
      <c r="AV169" s="1641">
        <v>11</v>
      </c>
    </row>
    <row s="1641" customFormat="1" customHeight="1" ht="11.549999999999999">
      <c r="A170" s="987"/>
      <c r="B170" s="1636"/>
      <c r="C170" s="1636"/>
      <c r="D170" s="351"/>
      <c r="J170" s="1641"/>
      <c r="K170" s="1641"/>
      <c r="L170" s="1641"/>
      <c r="M170" s="1641"/>
      <c r="N170" s="1641"/>
      <c r="O170" s="1641"/>
      <c r="P170" s="1641"/>
      <c r="Q170" s="1641"/>
      <c r="R170" s="1641"/>
      <c r="S170" s="1641"/>
      <c r="T170" s="1641"/>
      <c r="U170" s="1641"/>
      <c r="V170" s="1641"/>
      <c r="W170" s="1641"/>
      <c r="X170" s="1641"/>
      <c r="Y170" s="1641"/>
      <c r="AA170" s="1160"/>
      <c r="AB170" s="1636"/>
      <c r="AC170" s="1636"/>
      <c r="AD170" s="1160"/>
      <c r="AE170" s="1160"/>
      <c r="AF170" s="1160"/>
      <c r="AG170" s="1160"/>
      <c r="AH170" s="1636"/>
      <c r="AI170" s="1160"/>
      <c r="AJ170" s="1160"/>
      <c r="AK170" s="544"/>
      <c r="AL170" s="1160"/>
      <c r="AM170" s="1160"/>
      <c r="AN170" s="1160"/>
      <c r="AO170" s="1160"/>
      <c r="AP170" s="1160"/>
      <c r="AQ170" s="1632"/>
      <c r="AR170" s="566"/>
      <c r="AS170" s="566"/>
      <c r="AT170" s="566"/>
      <c r="AU170" s="566"/>
      <c r="AV170" s="1641">
        <v>11</v>
      </c>
    </row>
    <row s="1641" customFormat="1" customHeight="1" ht="11.549999999999999">
      <c r="A171" s="987"/>
      <c r="B171" s="1636"/>
      <c r="C171" s="1636"/>
      <c r="D171" s="351"/>
      <c r="J171" s="1641"/>
      <c r="K171" s="1641"/>
      <c r="L171" s="1641"/>
      <c r="M171" s="1641"/>
      <c r="N171" s="1641"/>
      <c r="O171" s="1641"/>
      <c r="P171" s="1641"/>
      <c r="Q171" s="1641"/>
      <c r="R171" s="1641"/>
      <c r="S171" s="1641"/>
      <c r="T171" s="1641"/>
      <c r="U171" s="1641"/>
      <c r="V171" s="1641"/>
      <c r="W171" s="1641"/>
      <c r="X171" s="1641"/>
      <c r="Y171" s="1641"/>
      <c r="AA171" s="1160"/>
      <c r="AB171" s="1636"/>
      <c r="AC171" s="1636"/>
      <c r="AD171" s="1160"/>
      <c r="AE171" s="1160"/>
      <c r="AF171" s="1160"/>
      <c r="AG171" s="1160"/>
      <c r="AH171" s="1636"/>
      <c r="AI171" s="1160"/>
      <c r="AJ171" s="1160"/>
      <c r="AK171" s="544"/>
      <c r="AL171" s="1160"/>
      <c r="AM171" s="1160"/>
      <c r="AN171" s="1160"/>
      <c r="AO171" s="1160"/>
      <c r="AP171" s="1160"/>
      <c r="AQ171" s="1632"/>
      <c r="AR171" s="566"/>
      <c r="AS171" s="566"/>
      <c r="AT171" s="566"/>
      <c r="AU171" s="566"/>
      <c r="AV171" s="1641">
        <v>11</v>
      </c>
    </row>
    <row s="1641" customFormat="1" customHeight="1" ht="11.549999999999999">
      <c r="A172" s="987"/>
      <c r="B172" s="1636"/>
      <c r="C172" s="1636"/>
      <c r="D172" s="351"/>
      <c r="J172" s="1641"/>
      <c r="K172" s="1641"/>
      <c r="L172" s="1641"/>
      <c r="M172" s="1641"/>
      <c r="N172" s="1641"/>
      <c r="O172" s="1641"/>
      <c r="P172" s="1641"/>
      <c r="Q172" s="1641"/>
      <c r="R172" s="1641"/>
      <c r="S172" s="1641"/>
      <c r="T172" s="1641"/>
      <c r="U172" s="1641"/>
      <c r="V172" s="1641"/>
      <c r="W172" s="1641"/>
      <c r="X172" s="1641"/>
      <c r="Y172" s="1641"/>
      <c r="AA172" s="1160"/>
      <c r="AB172" s="1636"/>
      <c r="AC172" s="1636"/>
      <c r="AD172" s="1160"/>
      <c r="AE172" s="1160"/>
      <c r="AF172" s="1160"/>
      <c r="AG172" s="1160"/>
      <c r="AH172" s="1636"/>
      <c r="AI172" s="1160"/>
      <c r="AJ172" s="1160"/>
      <c r="AK172" s="544"/>
      <c r="AL172" s="1160"/>
      <c r="AM172" s="1160"/>
      <c r="AN172" s="1160"/>
      <c r="AO172" s="1160"/>
      <c r="AP172" s="1160"/>
      <c r="AQ172" s="1632"/>
      <c r="AR172" s="566"/>
      <c r="AS172" s="566"/>
      <c r="AT172" s="566"/>
      <c r="AU172" s="566"/>
      <c r="AV172" s="1641">
        <v>11</v>
      </c>
    </row>
    <row s="1641" customFormat="1" customHeight="1" ht="11.549999999999999">
      <c r="A173" s="987"/>
      <c r="B173" s="1636"/>
      <c r="C173" s="1636"/>
      <c r="D173" s="351"/>
      <c r="J173" s="1641"/>
      <c r="K173" s="1641"/>
      <c r="L173" s="1641"/>
      <c r="M173" s="1641"/>
      <c r="N173" s="1641"/>
      <c r="O173" s="1641"/>
      <c r="P173" s="1641"/>
      <c r="Q173" s="1641"/>
      <c r="R173" s="1641"/>
      <c r="S173" s="1641"/>
      <c r="T173" s="1641"/>
      <c r="U173" s="1641"/>
      <c r="V173" s="1641"/>
      <c r="W173" s="1641"/>
      <c r="X173" s="1641"/>
      <c r="Y173" s="1641"/>
      <c r="AA173" s="1160"/>
      <c r="AB173" s="1636"/>
      <c r="AC173" s="1636"/>
      <c r="AD173" s="1160"/>
      <c r="AE173" s="1160"/>
      <c r="AF173" s="1160"/>
      <c r="AG173" s="1160"/>
      <c r="AH173" s="1636"/>
      <c r="AI173" s="1160"/>
      <c r="AJ173" s="1160"/>
      <c r="AK173" s="544"/>
      <c r="AL173" s="1160"/>
      <c r="AM173" s="1160"/>
      <c r="AN173" s="1160"/>
      <c r="AO173" s="1160"/>
      <c r="AP173" s="1160"/>
      <c r="AQ173" s="1632"/>
      <c r="AR173" s="566"/>
      <c r="AS173" s="566"/>
      <c r="AT173" s="566"/>
      <c r="AU173" s="566"/>
      <c r="AV173" s="1641">
        <v>11</v>
      </c>
    </row>
    <row s="1641" customFormat="1" customHeight="1" ht="11.549999999999999">
      <c r="A174" s="987"/>
      <c r="B174" s="1636"/>
      <c r="C174" s="1636"/>
      <c r="D174" s="351"/>
      <c r="J174" s="1641"/>
      <c r="K174" s="1641"/>
      <c r="L174" s="1641"/>
      <c r="M174" s="1641"/>
      <c r="N174" s="1641"/>
      <c r="O174" s="1641"/>
      <c r="P174" s="1641"/>
      <c r="Q174" s="1641"/>
      <c r="R174" s="1641"/>
      <c r="S174" s="1641"/>
      <c r="T174" s="1641"/>
      <c r="U174" s="1641"/>
      <c r="V174" s="1641"/>
      <c r="W174" s="1641"/>
      <c r="X174" s="1641"/>
      <c r="Y174" s="1641"/>
      <c r="AA174" s="1160"/>
      <c r="AB174" s="1636"/>
      <c r="AC174" s="1636"/>
      <c r="AD174" s="1160"/>
      <c r="AE174" s="1160"/>
      <c r="AF174" s="1160"/>
      <c r="AG174" s="1160"/>
      <c r="AH174" s="1636"/>
      <c r="AI174" s="1160"/>
      <c r="AJ174" s="1160"/>
      <c r="AK174" s="544"/>
      <c r="AL174" s="1160"/>
      <c r="AM174" s="1160"/>
      <c r="AN174" s="1160"/>
      <c r="AO174" s="1160"/>
      <c r="AP174" s="1160"/>
      <c r="AQ174" s="1632"/>
      <c r="AR174" s="566"/>
      <c r="AS174" s="566"/>
      <c r="AT174" s="566"/>
      <c r="AU174" s="566"/>
      <c r="AV174" s="1641">
        <v>11</v>
      </c>
    </row>
    <row s="1641" customFormat="1" customHeight="1" ht="11.549999999999999">
      <c r="A175" s="987"/>
      <c r="B175" s="1636"/>
      <c r="C175" s="1636"/>
      <c r="D175" s="351"/>
      <c r="J175" s="1641"/>
      <c r="K175" s="1641"/>
      <c r="L175" s="1641"/>
      <c r="M175" s="1641"/>
      <c r="N175" s="1641"/>
      <c r="O175" s="1641"/>
      <c r="P175" s="1641"/>
      <c r="Q175" s="1641"/>
      <c r="R175" s="1641"/>
      <c r="S175" s="1641"/>
      <c r="T175" s="1641"/>
      <c r="U175" s="1641"/>
      <c r="V175" s="1641"/>
      <c r="W175" s="1641"/>
      <c r="X175" s="1641"/>
      <c r="Y175" s="1641"/>
      <c r="AA175" s="1160"/>
      <c r="AB175" s="1636"/>
      <c r="AC175" s="1636"/>
      <c r="AD175" s="1160"/>
      <c r="AE175" s="1160"/>
      <c r="AF175" s="1160"/>
      <c r="AG175" s="1160"/>
      <c r="AH175" s="1636"/>
      <c r="AI175" s="1160"/>
      <c r="AJ175" s="1160"/>
      <c r="AK175" s="544"/>
      <c r="AL175" s="1160"/>
      <c r="AM175" s="1160"/>
      <c r="AN175" s="1160"/>
      <c r="AO175" s="1160"/>
      <c r="AP175" s="1160"/>
      <c r="AQ175" s="1632"/>
      <c r="AR175" s="566"/>
      <c r="AS175" s="566"/>
      <c r="AT175" s="566"/>
      <c r="AU175" s="566"/>
      <c r="AV175" s="1641">
        <v>11</v>
      </c>
    </row>
    <row s="1641" customFormat="1" customHeight="1" ht="11.549999999999999">
      <c r="A176" s="987"/>
      <c r="B176" s="1636"/>
      <c r="C176" s="1636"/>
      <c r="D176" s="351"/>
      <c r="J176" s="1641"/>
      <c r="K176" s="1641"/>
      <c r="L176" s="1641"/>
      <c r="M176" s="1641"/>
      <c r="N176" s="1641"/>
      <c r="O176" s="1641"/>
      <c r="P176" s="1641"/>
      <c r="Q176" s="1641"/>
      <c r="R176" s="1641"/>
      <c r="S176" s="1641"/>
      <c r="T176" s="1641"/>
      <c r="U176" s="1641"/>
      <c r="V176" s="1641"/>
      <c r="W176" s="1641"/>
      <c r="X176" s="1641"/>
      <c r="Y176" s="1641"/>
      <c r="AA176" s="1160"/>
      <c r="AB176" s="1636"/>
      <c r="AC176" s="1636"/>
      <c r="AD176" s="1160"/>
      <c r="AE176" s="1160"/>
      <c r="AF176" s="1160"/>
      <c r="AG176" s="1160"/>
      <c r="AH176" s="1636"/>
      <c r="AI176" s="1160"/>
      <c r="AJ176" s="1160"/>
      <c r="AK176" s="544"/>
      <c r="AL176" s="1160"/>
      <c r="AM176" s="1160"/>
      <c r="AN176" s="1160"/>
      <c r="AO176" s="1160"/>
      <c r="AP176" s="1160"/>
      <c r="AQ176" s="1632"/>
      <c r="AR176" s="566"/>
      <c r="AS176" s="566"/>
      <c r="AT176" s="566"/>
      <c r="AU176" s="566"/>
      <c r="AV176" s="1641">
        <v>11</v>
      </c>
    </row>
    <row s="1641" customFormat="1" customHeight="1" ht="11.549999999999999">
      <c r="A177" s="987"/>
      <c r="B177" s="1636"/>
      <c r="C177" s="1636"/>
      <c r="D177" s="351"/>
      <c r="J177" s="1641"/>
      <c r="K177" s="1641"/>
      <c r="L177" s="1641"/>
      <c r="M177" s="1641"/>
      <c r="N177" s="1641"/>
      <c r="O177" s="1641"/>
      <c r="P177" s="1641"/>
      <c r="Q177" s="1641"/>
      <c r="R177" s="1641"/>
      <c r="S177" s="1641"/>
      <c r="T177" s="1641"/>
      <c r="U177" s="1641"/>
      <c r="V177" s="1641"/>
      <c r="W177" s="1641"/>
      <c r="X177" s="1641"/>
      <c r="Y177" s="1641"/>
      <c r="AA177" s="1160"/>
      <c r="AB177" s="1636"/>
      <c r="AC177" s="1636"/>
      <c r="AD177" s="1160"/>
      <c r="AE177" s="1160"/>
      <c r="AF177" s="1160"/>
      <c r="AG177" s="1160"/>
      <c r="AH177" s="1636"/>
      <c r="AI177" s="1160"/>
      <c r="AJ177" s="1160"/>
      <c r="AK177" s="544"/>
      <c r="AL177" s="1160"/>
      <c r="AM177" s="1160"/>
      <c r="AN177" s="1160"/>
      <c r="AO177" s="1160"/>
      <c r="AP177" s="1160"/>
      <c r="AQ177" s="1632"/>
      <c r="AR177" s="566"/>
      <c r="AS177" s="566"/>
      <c r="AT177" s="566"/>
      <c r="AU177" s="566"/>
      <c r="AV177" s="1641">
        <v>11</v>
      </c>
    </row>
    <row s="1641" customFormat="1" customHeight="1" ht="11.549999999999999">
      <c r="A178" s="987"/>
      <c r="B178" s="1636"/>
      <c r="C178" s="1636"/>
      <c r="D178" s="351"/>
      <c r="J178" s="1641"/>
      <c r="K178" s="1641"/>
      <c r="L178" s="1641"/>
      <c r="M178" s="1641"/>
      <c r="N178" s="1641"/>
      <c r="O178" s="1641"/>
      <c r="P178" s="1641"/>
      <c r="Q178" s="1641"/>
      <c r="R178" s="1641"/>
      <c r="S178" s="1641"/>
      <c r="T178" s="1641"/>
      <c r="U178" s="1641"/>
      <c r="V178" s="1641"/>
      <c r="W178" s="1641"/>
      <c r="X178" s="1641"/>
      <c r="Y178" s="1641"/>
      <c r="AA178" s="1160"/>
      <c r="AB178" s="1636"/>
      <c r="AC178" s="1636"/>
      <c r="AD178" s="1160"/>
      <c r="AE178" s="1160"/>
      <c r="AF178" s="1160"/>
      <c r="AG178" s="1160"/>
      <c r="AH178" s="1636"/>
      <c r="AI178" s="1160"/>
      <c r="AJ178" s="1160"/>
      <c r="AK178" s="544"/>
      <c r="AL178" s="1160"/>
      <c r="AM178" s="1160"/>
      <c r="AN178" s="1160"/>
      <c r="AO178" s="1160"/>
      <c r="AP178" s="1160"/>
      <c r="AQ178" s="1632"/>
      <c r="AR178" s="566"/>
      <c r="AS178" s="566"/>
      <c r="AT178" s="566"/>
      <c r="AU178" s="566"/>
      <c r="AV178" s="1641">
        <v>11</v>
      </c>
    </row>
    <row s="1641" customFormat="1" customHeight="1" ht="11.549999999999999">
      <c r="A179" s="987"/>
      <c r="B179" s="1636"/>
      <c r="C179" s="1636"/>
      <c r="D179" s="351"/>
      <c r="J179" s="1641"/>
      <c r="K179" s="1641"/>
      <c r="L179" s="1641"/>
      <c r="M179" s="1641"/>
      <c r="N179" s="1641"/>
      <c r="O179" s="1641"/>
      <c r="P179" s="1641"/>
      <c r="Q179" s="1641"/>
      <c r="R179" s="1641"/>
      <c r="S179" s="1641"/>
      <c r="T179" s="1641"/>
      <c r="U179" s="1641"/>
      <c r="V179" s="1641"/>
      <c r="W179" s="1641"/>
      <c r="X179" s="1641"/>
      <c r="Y179" s="1641"/>
      <c r="AA179" s="1160"/>
      <c r="AB179" s="1636"/>
      <c r="AC179" s="1636"/>
      <c r="AD179" s="1160"/>
      <c r="AE179" s="1160"/>
      <c r="AF179" s="1160"/>
      <c r="AG179" s="1160"/>
      <c r="AH179" s="1636"/>
      <c r="AI179" s="1160"/>
      <c r="AJ179" s="1160"/>
      <c r="AK179" s="544"/>
      <c r="AL179" s="1160"/>
      <c r="AM179" s="1160"/>
      <c r="AN179" s="1160"/>
      <c r="AO179" s="1160"/>
      <c r="AP179" s="1160"/>
      <c r="AQ179" s="1632"/>
      <c r="AR179" s="566"/>
      <c r="AS179" s="566"/>
      <c r="AT179" s="566"/>
      <c r="AU179" s="566"/>
      <c r="AV179" s="1641">
        <v>11</v>
      </c>
    </row>
    <row s="1641" customFormat="1" customHeight="1" ht="11.549999999999999">
      <c r="A180" s="987"/>
      <c r="B180" s="1636"/>
      <c r="C180" s="1636"/>
      <c r="D180" s="351"/>
      <c r="J180" s="1641"/>
      <c r="K180" s="1641"/>
      <c r="L180" s="1641"/>
      <c r="M180" s="1641"/>
      <c r="N180" s="1641"/>
      <c r="O180" s="1641"/>
      <c r="P180" s="1641"/>
      <c r="Q180" s="1641"/>
      <c r="R180" s="1641"/>
      <c r="S180" s="1641"/>
      <c r="T180" s="1641"/>
      <c r="U180" s="1641"/>
      <c r="V180" s="1641"/>
      <c r="W180" s="1641"/>
      <c r="X180" s="1641"/>
      <c r="Y180" s="1641"/>
      <c r="AA180" s="1160"/>
      <c r="AB180" s="1636"/>
      <c r="AC180" s="1636"/>
      <c r="AD180" s="1160"/>
      <c r="AE180" s="1160"/>
      <c r="AF180" s="1160"/>
      <c r="AG180" s="1160"/>
      <c r="AH180" s="1636"/>
      <c r="AI180" s="1160"/>
      <c r="AJ180" s="1160"/>
      <c r="AK180" s="544"/>
      <c r="AL180" s="1160"/>
      <c r="AM180" s="1160"/>
      <c r="AN180" s="1160"/>
      <c r="AO180" s="1160"/>
      <c r="AP180" s="1160"/>
      <c r="AQ180" s="1632"/>
      <c r="AR180" s="566"/>
      <c r="AS180" s="566"/>
      <c r="AT180" s="566"/>
      <c r="AU180" s="566"/>
      <c r="AV180" s="1641">
        <v>11</v>
      </c>
    </row>
    <row s="1641" customFormat="1" customHeight="1" ht="11.549999999999999">
      <c r="A181" s="987"/>
      <c r="B181" s="1636"/>
      <c r="C181" s="1636"/>
      <c r="D181" s="351"/>
      <c r="J181" s="1641"/>
      <c r="K181" s="1641"/>
      <c r="L181" s="1641"/>
      <c r="M181" s="1641"/>
      <c r="N181" s="1641"/>
      <c r="O181" s="1641"/>
      <c r="P181" s="1641"/>
      <c r="Q181" s="1641"/>
      <c r="R181" s="1641"/>
      <c r="S181" s="1641"/>
      <c r="T181" s="1641"/>
      <c r="U181" s="1641"/>
      <c r="V181" s="1641"/>
      <c r="W181" s="1641"/>
      <c r="X181" s="1641"/>
      <c r="Y181" s="1641"/>
      <c r="AA181" s="1160"/>
      <c r="AB181" s="1636"/>
      <c r="AC181" s="1636"/>
      <c r="AD181" s="1160"/>
      <c r="AE181" s="1160"/>
      <c r="AF181" s="1160"/>
      <c r="AG181" s="1160"/>
      <c r="AH181" s="1636"/>
      <c r="AI181" s="1160"/>
      <c r="AJ181" s="1160"/>
      <c r="AK181" s="544"/>
      <c r="AL181" s="1160"/>
      <c r="AM181" s="1160"/>
      <c r="AN181" s="1160"/>
      <c r="AO181" s="1160"/>
      <c r="AP181" s="1160"/>
      <c r="AQ181" s="1632"/>
      <c r="AR181" s="566"/>
      <c r="AS181" s="566"/>
      <c r="AT181" s="566"/>
      <c r="AU181" s="566"/>
      <c r="AV181" s="1641">
        <v>11</v>
      </c>
    </row>
    <row s="1641" customFormat="1" customHeight="1" ht="11.549999999999999">
      <c r="A182" s="987"/>
      <c r="B182" s="1636"/>
      <c r="C182" s="1636"/>
      <c r="D182" s="351"/>
      <c r="J182" s="1641"/>
      <c r="K182" s="1641"/>
      <c r="L182" s="1641"/>
      <c r="M182" s="1641"/>
      <c r="N182" s="1641"/>
      <c r="O182" s="1641"/>
      <c r="P182" s="1641"/>
      <c r="Q182" s="1641"/>
      <c r="R182" s="1641"/>
      <c r="S182" s="1641"/>
      <c r="T182" s="1641"/>
      <c r="U182" s="1641"/>
      <c r="V182" s="1641"/>
      <c r="W182" s="1641"/>
      <c r="X182" s="1641"/>
      <c r="Y182" s="1641"/>
      <c r="AA182" s="1160"/>
      <c r="AB182" s="1636"/>
      <c r="AC182" s="1636"/>
      <c r="AD182" s="1160"/>
      <c r="AE182" s="1160"/>
      <c r="AF182" s="1160"/>
      <c r="AG182" s="1160"/>
      <c r="AH182" s="1636"/>
      <c r="AI182" s="1160"/>
      <c r="AJ182" s="1160"/>
      <c r="AK182" s="544"/>
      <c r="AL182" s="1160"/>
      <c r="AM182" s="1160"/>
      <c r="AN182" s="1160"/>
      <c r="AO182" s="1160"/>
      <c r="AP182" s="1160"/>
      <c r="AQ182" s="1632"/>
      <c r="AR182" s="566"/>
      <c r="AS182" s="566"/>
      <c r="AT182" s="566"/>
      <c r="AU182" s="566"/>
      <c r="AV182" s="1641">
        <v>11</v>
      </c>
    </row>
    <row s="1641" customFormat="1" customHeight="1" ht="11.549999999999999">
      <c r="A183" s="987"/>
      <c r="B183" s="1636"/>
      <c r="C183" s="1636"/>
      <c r="D183" s="351"/>
      <c r="J183" s="1641"/>
      <c r="K183" s="1641"/>
      <c r="L183" s="1641"/>
      <c r="M183" s="1641"/>
      <c r="N183" s="1641"/>
      <c r="O183" s="1641"/>
      <c r="P183" s="1641"/>
      <c r="Q183" s="1641"/>
      <c r="R183" s="1641"/>
      <c r="S183" s="1641"/>
      <c r="T183" s="1641"/>
      <c r="U183" s="1641"/>
      <c r="V183" s="1641"/>
      <c r="W183" s="1641"/>
      <c r="X183" s="1641"/>
      <c r="Y183" s="1641"/>
      <c r="AA183" s="1160"/>
      <c r="AB183" s="1636"/>
      <c r="AC183" s="1636"/>
      <c r="AD183" s="1160"/>
      <c r="AE183" s="1160"/>
      <c r="AF183" s="1160"/>
      <c r="AG183" s="1160"/>
      <c r="AH183" s="1636"/>
      <c r="AI183" s="1160"/>
      <c r="AJ183" s="1160"/>
      <c r="AK183" s="544"/>
      <c r="AL183" s="1160"/>
      <c r="AM183" s="1160"/>
      <c r="AN183" s="1160"/>
      <c r="AO183" s="1160"/>
      <c r="AP183" s="1160"/>
      <c r="AQ183" s="1632"/>
      <c r="AR183" s="566"/>
      <c r="AS183" s="566"/>
      <c r="AT183" s="566"/>
      <c r="AU183" s="566"/>
      <c r="AV183" s="1641">
        <v>11</v>
      </c>
    </row>
    <row s="1641" customFormat="1" customHeight="1" ht="11.549999999999999">
      <c r="A184" s="987"/>
      <c r="B184" s="1636"/>
      <c r="C184" s="1636"/>
      <c r="D184" s="351"/>
      <c r="J184" s="1641"/>
      <c r="K184" s="1641"/>
      <c r="L184" s="1641"/>
      <c r="M184" s="1641"/>
      <c r="N184" s="1641"/>
      <c r="O184" s="1641"/>
      <c r="P184" s="1641"/>
      <c r="Q184" s="1641"/>
      <c r="R184" s="1641"/>
      <c r="S184" s="1641"/>
      <c r="T184" s="1641"/>
      <c r="U184" s="1641"/>
      <c r="V184" s="1641"/>
      <c r="W184" s="1641"/>
      <c r="X184" s="1641"/>
      <c r="Y184" s="1641"/>
      <c r="AA184" s="1160"/>
      <c r="AB184" s="1636"/>
      <c r="AC184" s="1636"/>
      <c r="AD184" s="1160"/>
      <c r="AE184" s="1160"/>
      <c r="AF184" s="1160"/>
      <c r="AG184" s="1160"/>
      <c r="AH184" s="1636"/>
      <c r="AI184" s="1160"/>
      <c r="AJ184" s="1160"/>
      <c r="AK184" s="544"/>
      <c r="AL184" s="1160"/>
      <c r="AM184" s="1160"/>
      <c r="AN184" s="1160"/>
      <c r="AO184" s="1160"/>
      <c r="AP184" s="1160"/>
      <c r="AQ184" s="1632"/>
      <c r="AR184" s="566"/>
      <c r="AS184" s="566"/>
      <c r="AT184" s="566"/>
      <c r="AU184" s="566"/>
      <c r="AV184" s="1641">
        <v>11</v>
      </c>
    </row>
    <row s="1641" customFormat="1" customHeight="1" ht="11.549999999999999">
      <c r="A185" s="987"/>
      <c r="B185" s="1636"/>
      <c r="C185" s="1636"/>
      <c r="D185" s="351"/>
      <c r="J185" s="1641"/>
      <c r="K185" s="1641"/>
      <c r="L185" s="1641"/>
      <c r="M185" s="1641"/>
      <c r="N185" s="1641"/>
      <c r="O185" s="1641"/>
      <c r="P185" s="1641"/>
      <c r="Q185" s="1641"/>
      <c r="R185" s="1641"/>
      <c r="S185" s="1641"/>
      <c r="T185" s="1641"/>
      <c r="U185" s="1641"/>
      <c r="V185" s="1641"/>
      <c r="W185" s="1641"/>
      <c r="X185" s="1641"/>
      <c r="Y185" s="1641"/>
      <c r="AA185" s="1160"/>
      <c r="AB185" s="1636"/>
      <c r="AC185" s="1636"/>
      <c r="AD185" s="1160"/>
      <c r="AE185" s="1160"/>
      <c r="AF185" s="1160"/>
      <c r="AG185" s="1160"/>
      <c r="AH185" s="1636"/>
      <c r="AI185" s="1160"/>
      <c r="AJ185" s="1160"/>
      <c r="AK185" s="544"/>
      <c r="AL185" s="1160"/>
      <c r="AM185" s="1160"/>
      <c r="AN185" s="1160"/>
      <c r="AO185" s="1160"/>
      <c r="AP185" s="1160"/>
      <c r="AQ185" s="1632"/>
      <c r="AR185" s="566"/>
      <c r="AS185" s="566"/>
      <c r="AT185" s="566"/>
      <c r="AU185" s="566"/>
      <c r="AV185" s="1641">
        <v>11</v>
      </c>
    </row>
    <row s="1641" customFormat="1" customHeight="1" ht="11.549999999999999">
      <c r="A186" s="987"/>
      <c r="B186" s="1636"/>
      <c r="C186" s="1636"/>
      <c r="D186" s="351"/>
      <c r="J186" s="1641"/>
      <c r="K186" s="1641"/>
      <c r="L186" s="1641"/>
      <c r="M186" s="1641"/>
      <c r="N186" s="1641"/>
      <c r="O186" s="1641"/>
      <c r="P186" s="1641"/>
      <c r="Q186" s="1641"/>
      <c r="R186" s="1641"/>
      <c r="S186" s="1641"/>
      <c r="T186" s="1641"/>
      <c r="U186" s="1641"/>
      <c r="V186" s="1641"/>
      <c r="W186" s="1641"/>
      <c r="X186" s="1641"/>
      <c r="Y186" s="1641"/>
      <c r="AA186" s="1160"/>
      <c r="AB186" s="1636"/>
      <c r="AC186" s="1636"/>
      <c r="AD186" s="1160"/>
      <c r="AE186" s="1160"/>
      <c r="AF186" s="1160"/>
      <c r="AG186" s="1160"/>
      <c r="AH186" s="1636"/>
      <c r="AI186" s="1160"/>
      <c r="AJ186" s="1160"/>
      <c r="AK186" s="544"/>
      <c r="AL186" s="1160"/>
      <c r="AM186" s="1160"/>
      <c r="AN186" s="1160"/>
      <c r="AO186" s="1160"/>
      <c r="AP186" s="1160"/>
      <c r="AQ186" s="1632"/>
      <c r="AR186" s="566"/>
      <c r="AS186" s="566"/>
      <c r="AT186" s="566"/>
      <c r="AU186" s="566"/>
      <c r="AV186" s="1641">
        <v>11</v>
      </c>
    </row>
    <row s="1641" customFormat="1" customHeight="1" ht="11.549999999999999">
      <c r="A187" s="987"/>
      <c r="B187" s="1636"/>
      <c r="C187" s="1636"/>
      <c r="D187" s="351"/>
      <c r="J187" s="1641"/>
      <c r="K187" s="1641"/>
      <c r="L187" s="1641"/>
      <c r="M187" s="1641"/>
      <c r="N187" s="1641"/>
      <c r="O187" s="1641"/>
      <c r="P187" s="1641"/>
      <c r="Q187" s="1641"/>
      <c r="R187" s="1641"/>
      <c r="S187" s="1641"/>
      <c r="T187" s="1641"/>
      <c r="U187" s="1641"/>
      <c r="V187" s="1641"/>
      <c r="W187" s="1641"/>
      <c r="X187" s="1641"/>
      <c r="Y187" s="1641"/>
      <c r="AA187" s="1160"/>
      <c r="AB187" s="1636"/>
      <c r="AC187" s="1636"/>
      <c r="AD187" s="1160"/>
      <c r="AE187" s="1160"/>
      <c r="AF187" s="1160"/>
      <c r="AG187" s="1160"/>
      <c r="AH187" s="1636"/>
      <c r="AI187" s="1160"/>
      <c r="AJ187" s="1160"/>
      <c r="AK187" s="544"/>
      <c r="AL187" s="1160"/>
      <c r="AM187" s="1160"/>
      <c r="AN187" s="1160"/>
      <c r="AO187" s="1160"/>
      <c r="AP187" s="1160"/>
      <c r="AQ187" s="1632"/>
      <c r="AR187" s="566"/>
      <c r="AS187" s="566"/>
      <c r="AT187" s="566"/>
      <c r="AU187" s="566"/>
      <c r="AV187" s="1641">
        <v>11</v>
      </c>
    </row>
    <row s="1641" customFormat="1" customHeight="1" ht="11.549999999999999">
      <c r="A188" s="987"/>
      <c r="B188" s="1636"/>
      <c r="C188" s="1636"/>
      <c r="D188" s="351"/>
      <c r="J188" s="1641"/>
      <c r="K188" s="1641"/>
      <c r="L188" s="1641"/>
      <c r="M188" s="1641"/>
      <c r="N188" s="1641"/>
      <c r="O188" s="1641"/>
      <c r="P188" s="1641"/>
      <c r="Q188" s="1641"/>
      <c r="R188" s="1641"/>
      <c r="S188" s="1641"/>
      <c r="T188" s="1641"/>
      <c r="U188" s="1641"/>
      <c r="V188" s="1641"/>
      <c r="W188" s="1641"/>
      <c r="X188" s="1641"/>
      <c r="Y188" s="1641"/>
      <c r="AA188" s="1160"/>
      <c r="AB188" s="1636"/>
      <c r="AC188" s="1636"/>
      <c r="AD188" s="1160"/>
      <c r="AE188" s="1160"/>
      <c r="AF188" s="1160"/>
      <c r="AG188" s="1160"/>
      <c r="AH188" s="1636"/>
      <c r="AI188" s="1160"/>
      <c r="AJ188" s="1160"/>
      <c r="AK188" s="544"/>
      <c r="AL188" s="1160"/>
      <c r="AM188" s="1160"/>
      <c r="AN188" s="1160"/>
      <c r="AO188" s="1160"/>
      <c r="AP188" s="1160"/>
      <c r="AQ188" s="1632"/>
      <c r="AR188" s="566"/>
      <c r="AS188" s="566"/>
      <c r="AT188" s="566"/>
      <c r="AU188" s="566"/>
      <c r="AV188" s="1641">
        <v>11</v>
      </c>
    </row>
    <row s="1641" customFormat="1" customHeight="1" ht="11.549999999999999">
      <c r="A189" s="987"/>
      <c r="B189" s="1636"/>
      <c r="C189" s="1636"/>
      <c r="D189" s="351"/>
      <c r="J189" s="1641"/>
      <c r="K189" s="1641"/>
      <c r="L189" s="1641"/>
      <c r="M189" s="1641"/>
      <c r="N189" s="1641"/>
      <c r="O189" s="1641"/>
      <c r="P189" s="1641"/>
      <c r="Q189" s="1641"/>
      <c r="R189" s="1641"/>
      <c r="S189" s="1641"/>
      <c r="T189" s="1641"/>
      <c r="U189" s="1641"/>
      <c r="V189" s="1641"/>
      <c r="W189" s="1641"/>
      <c r="X189" s="1641"/>
      <c r="Y189" s="1641"/>
      <c r="AA189" s="1160"/>
      <c r="AB189" s="1636"/>
      <c r="AC189" s="1636"/>
      <c r="AD189" s="1160"/>
      <c r="AE189" s="1160"/>
      <c r="AF189" s="1160"/>
      <c r="AG189" s="1160"/>
      <c r="AH189" s="1636"/>
      <c r="AI189" s="1160"/>
      <c r="AJ189" s="1160"/>
      <c r="AK189" s="544"/>
      <c r="AL189" s="1160"/>
      <c r="AM189" s="1160"/>
      <c r="AN189" s="1160"/>
      <c r="AO189" s="1160"/>
      <c r="AP189" s="1160"/>
      <c r="AQ189" s="1632"/>
      <c r="AR189" s="566"/>
      <c r="AS189" s="566"/>
      <c r="AT189" s="566"/>
      <c r="AU189" s="566"/>
      <c r="AV189" s="1641">
        <v>11</v>
      </c>
    </row>
    <row s="1641" customFormat="1" customHeight="1" ht="11.549999999999999">
      <c r="A190" s="987"/>
      <c r="B190" s="1636"/>
      <c r="C190" s="1636"/>
      <c r="D190" s="351"/>
      <c r="J190" s="1641"/>
      <c r="K190" s="1641"/>
      <c r="L190" s="1641"/>
      <c r="M190" s="1641"/>
      <c r="N190" s="1641"/>
      <c r="O190" s="1641"/>
      <c r="P190" s="1641"/>
      <c r="Q190" s="1641"/>
      <c r="R190" s="1641"/>
      <c r="S190" s="1641"/>
      <c r="T190" s="1641"/>
      <c r="U190" s="1641"/>
      <c r="V190" s="1641"/>
      <c r="W190" s="1641"/>
      <c r="X190" s="1641"/>
      <c r="Y190" s="1641"/>
      <c r="AA190" s="1160"/>
      <c r="AB190" s="1636"/>
      <c r="AC190" s="1636"/>
      <c r="AD190" s="1160"/>
      <c r="AE190" s="1160"/>
      <c r="AF190" s="1160"/>
      <c r="AG190" s="1160"/>
      <c r="AH190" s="1636"/>
      <c r="AI190" s="1160"/>
      <c r="AJ190" s="1160"/>
      <c r="AK190" s="544"/>
      <c r="AL190" s="1160"/>
      <c r="AM190" s="1160"/>
      <c r="AN190" s="1160"/>
      <c r="AO190" s="1160"/>
      <c r="AP190" s="1160"/>
      <c r="AQ190" s="1632"/>
      <c r="AR190" s="566"/>
      <c r="AS190" s="566"/>
      <c r="AT190" s="566"/>
      <c r="AU190" s="566"/>
      <c r="AV190" s="1641">
        <v>11</v>
      </c>
    </row>
    <row s="1641" customFormat="1" customHeight="1" ht="11.549999999999999">
      <c r="A191" s="987"/>
      <c r="B191" s="1636"/>
      <c r="C191" s="1636"/>
      <c r="D191" s="351"/>
      <c r="J191" s="1641"/>
      <c r="K191" s="1641"/>
      <c r="L191" s="1641"/>
      <c r="M191" s="1641"/>
      <c r="N191" s="1641"/>
      <c r="O191" s="1641"/>
      <c r="P191" s="1641"/>
      <c r="Q191" s="1641"/>
      <c r="R191" s="1641"/>
      <c r="S191" s="1641"/>
      <c r="T191" s="1641"/>
      <c r="U191" s="1641"/>
      <c r="V191" s="1641"/>
      <c r="W191" s="1641"/>
      <c r="X191" s="1641"/>
      <c r="Y191" s="1641"/>
      <c r="AA191" s="1160"/>
      <c r="AB191" s="1636"/>
      <c r="AC191" s="1636"/>
      <c r="AD191" s="1160"/>
      <c r="AE191" s="1160"/>
      <c r="AF191" s="1160"/>
      <c r="AG191" s="1160"/>
      <c r="AH191" s="1636"/>
      <c r="AI191" s="1160"/>
      <c r="AJ191" s="1160"/>
      <c r="AK191" s="544"/>
      <c r="AL191" s="1160"/>
      <c r="AM191" s="1160"/>
      <c r="AN191" s="1160"/>
      <c r="AO191" s="1160"/>
      <c r="AP191" s="1160"/>
      <c r="AQ191" s="1632"/>
      <c r="AR191" s="566"/>
      <c r="AS191" s="566"/>
      <c r="AT191" s="566"/>
      <c r="AU191" s="566"/>
      <c r="AV191" s="1641">
        <v>11</v>
      </c>
    </row>
    <row s="1641" customFormat="1" customHeight="1" ht="11.549999999999999">
      <c r="A192" s="987"/>
      <c r="B192" s="1636"/>
      <c r="C192" s="1636"/>
      <c r="D192" s="351"/>
      <c r="J192" s="1641"/>
      <c r="K192" s="1641"/>
      <c r="L192" s="1641"/>
      <c r="M192" s="1641"/>
      <c r="N192" s="1641"/>
      <c r="O192" s="1641"/>
      <c r="P192" s="1641"/>
      <c r="Q192" s="1641"/>
      <c r="R192" s="1641"/>
      <c r="S192" s="1641"/>
      <c r="T192" s="1641"/>
      <c r="U192" s="1641"/>
      <c r="V192" s="1641"/>
      <c r="W192" s="1641"/>
      <c r="X192" s="1641"/>
      <c r="Y192" s="1641"/>
      <c r="AA192" s="1160"/>
      <c r="AB192" s="1636"/>
      <c r="AC192" s="1636"/>
      <c r="AD192" s="1160"/>
      <c r="AE192" s="1160"/>
      <c r="AF192" s="1160"/>
      <c r="AG192" s="1160"/>
      <c r="AH192" s="1636"/>
      <c r="AI192" s="1160"/>
      <c r="AJ192" s="1160"/>
      <c r="AK192" s="544"/>
      <c r="AL192" s="1160"/>
      <c r="AM192" s="1160"/>
      <c r="AN192" s="1160"/>
      <c r="AO192" s="1160"/>
      <c r="AP192" s="1160"/>
      <c r="AQ192" s="1632"/>
      <c r="AR192" s="566"/>
      <c r="AS192" s="566"/>
      <c r="AT192" s="566"/>
      <c r="AU192" s="566"/>
      <c r="AV192" s="1641">
        <v>11</v>
      </c>
    </row>
    <row s="1641" customFormat="1" customHeight="1" ht="11.549999999999999">
      <c r="A193" s="987"/>
      <c r="B193" s="1636"/>
      <c r="C193" s="1636"/>
      <c r="D193" s="351"/>
      <c r="J193" s="1641"/>
      <c r="K193" s="1641"/>
      <c r="L193" s="1641"/>
      <c r="M193" s="1641"/>
      <c r="N193" s="1641"/>
      <c r="O193" s="1641"/>
      <c r="P193" s="1641"/>
      <c r="Q193" s="1641"/>
      <c r="R193" s="1641"/>
      <c r="S193" s="1641"/>
      <c r="T193" s="1641"/>
      <c r="U193" s="1641"/>
      <c r="V193" s="1641"/>
      <c r="W193" s="1641"/>
      <c r="X193" s="1641"/>
      <c r="Y193" s="1641"/>
      <c r="AA193" s="1160"/>
      <c r="AB193" s="1636"/>
      <c r="AC193" s="1636"/>
      <c r="AD193" s="1160"/>
      <c r="AE193" s="1160"/>
      <c r="AF193" s="1160"/>
      <c r="AG193" s="1160"/>
      <c r="AH193" s="1636"/>
      <c r="AI193" s="1160"/>
      <c r="AJ193" s="1160"/>
      <c r="AK193" s="544"/>
      <c r="AL193" s="1160"/>
      <c r="AM193" s="1160"/>
      <c r="AN193" s="1160"/>
      <c r="AO193" s="1160"/>
      <c r="AP193" s="1160"/>
      <c r="AQ193" s="1632"/>
      <c r="AR193" s="566"/>
      <c r="AS193" s="566"/>
      <c r="AT193" s="566"/>
      <c r="AU193" s="566"/>
      <c r="AV193" s="1641">
        <v>11</v>
      </c>
    </row>
    <row s="1641" customFormat="1" customHeight="1" ht="11.549999999999999">
      <c r="A194" s="987"/>
      <c r="B194" s="1636"/>
      <c r="C194" s="1636"/>
      <c r="D194" s="351"/>
      <c r="J194" s="1641"/>
      <c r="K194" s="1641"/>
      <c r="L194" s="1641"/>
      <c r="M194" s="1641"/>
      <c r="N194" s="1641"/>
      <c r="O194" s="1641"/>
      <c r="P194" s="1641"/>
      <c r="Q194" s="1641"/>
      <c r="R194" s="1641"/>
      <c r="S194" s="1641"/>
      <c r="T194" s="1641"/>
      <c r="U194" s="1641"/>
      <c r="V194" s="1641"/>
      <c r="W194" s="1641"/>
      <c r="X194" s="1641"/>
      <c r="Y194" s="1641"/>
      <c r="AA194" s="1160"/>
      <c r="AB194" s="1636"/>
      <c r="AC194" s="1636"/>
      <c r="AD194" s="1160"/>
      <c r="AE194" s="1160"/>
      <c r="AF194" s="1160"/>
      <c r="AG194" s="1160"/>
      <c r="AH194" s="1636"/>
      <c r="AI194" s="1160"/>
      <c r="AJ194" s="1160"/>
      <c r="AK194" s="544"/>
      <c r="AL194" s="1160"/>
      <c r="AM194" s="1160"/>
      <c r="AN194" s="1160"/>
      <c r="AO194" s="1160"/>
      <c r="AP194" s="1160"/>
      <c r="AQ194" s="1632"/>
      <c r="AR194" s="566"/>
      <c r="AS194" s="566"/>
      <c r="AT194" s="566"/>
      <c r="AU194" s="566"/>
      <c r="AV194" s="1641">
        <v>11</v>
      </c>
    </row>
    <row s="1641" customFormat="1" customHeight="1" ht="11.549999999999999">
      <c r="A195" s="987"/>
      <c r="B195" s="1636"/>
      <c r="C195" s="1636"/>
      <c r="D195" s="351"/>
      <c r="J195" s="1641"/>
      <c r="K195" s="1641"/>
      <c r="L195" s="1641"/>
      <c r="M195" s="1641"/>
      <c r="N195" s="1641"/>
      <c r="O195" s="1641"/>
      <c r="P195" s="1641"/>
      <c r="Q195" s="1641"/>
      <c r="R195" s="1641"/>
      <c r="S195" s="1641"/>
      <c r="T195" s="1641"/>
      <c r="U195" s="1641"/>
      <c r="V195" s="1641"/>
      <c r="W195" s="1641"/>
      <c r="X195" s="1641"/>
      <c r="Y195" s="1641"/>
      <c r="AA195" s="1160"/>
      <c r="AB195" s="1636"/>
      <c r="AC195" s="1636"/>
      <c r="AD195" s="1160"/>
      <c r="AE195" s="1160"/>
      <c r="AF195" s="1160"/>
      <c r="AG195" s="1160"/>
      <c r="AH195" s="1636"/>
      <c r="AI195" s="1160"/>
      <c r="AJ195" s="1160"/>
      <c r="AK195" s="544"/>
      <c r="AL195" s="1160"/>
      <c r="AM195" s="1160"/>
      <c r="AN195" s="1160"/>
      <c r="AO195" s="1160"/>
      <c r="AP195" s="1160"/>
      <c r="AQ195" s="1632"/>
      <c r="AR195" s="566"/>
      <c r="AS195" s="566"/>
      <c r="AT195" s="566"/>
      <c r="AU195" s="566"/>
      <c r="AV195" s="1641">
        <v>11</v>
      </c>
    </row>
    <row s="1641" customFormat="1" customHeight="1" ht="11.549999999999999">
      <c r="A196" s="987"/>
      <c r="B196" s="1636"/>
      <c r="C196" s="1636"/>
      <c r="D196" s="351"/>
      <c r="J196" s="1641"/>
      <c r="K196" s="1641"/>
      <c r="L196" s="1641"/>
      <c r="M196" s="1641"/>
      <c r="N196" s="1641"/>
      <c r="O196" s="1641"/>
      <c r="P196" s="1641"/>
      <c r="Q196" s="1641"/>
      <c r="R196" s="1641"/>
      <c r="S196" s="1641"/>
      <c r="T196" s="1641"/>
      <c r="U196" s="1641"/>
      <c r="V196" s="1641"/>
      <c r="W196" s="1641"/>
      <c r="X196" s="1641"/>
      <c r="Y196" s="1641"/>
      <c r="AA196" s="1160"/>
      <c r="AB196" s="1636"/>
      <c r="AC196" s="1636"/>
      <c r="AD196" s="1160"/>
      <c r="AE196" s="1160"/>
      <c r="AF196" s="1160"/>
      <c r="AG196" s="1160"/>
      <c r="AH196" s="1636"/>
      <c r="AI196" s="1160"/>
      <c r="AJ196" s="1160"/>
      <c r="AK196" s="544"/>
      <c r="AL196" s="1160"/>
      <c r="AM196" s="1160"/>
      <c r="AN196" s="1160"/>
      <c r="AO196" s="1160"/>
      <c r="AP196" s="1160"/>
      <c r="AQ196" s="1632"/>
      <c r="AR196" s="566"/>
      <c r="AS196" s="566"/>
      <c r="AT196" s="566"/>
      <c r="AU196" s="566"/>
      <c r="AV196" s="1641">
        <v>11</v>
      </c>
    </row>
    <row s="1641" customFormat="1" customHeight="1" ht="11.549999999999999">
      <c r="A197" s="987"/>
      <c r="B197" s="1636"/>
      <c r="C197" s="1636"/>
      <c r="D197" s="351"/>
      <c r="J197" s="1641"/>
      <c r="K197" s="1641"/>
      <c r="L197" s="1641"/>
      <c r="M197" s="1641"/>
      <c r="N197" s="1641"/>
      <c r="O197" s="1641"/>
      <c r="P197" s="1641"/>
      <c r="Q197" s="1641"/>
      <c r="R197" s="1641"/>
      <c r="S197" s="1641"/>
      <c r="T197" s="1641"/>
      <c r="U197" s="1641"/>
      <c r="V197" s="1641"/>
      <c r="W197" s="1641"/>
      <c r="X197" s="1641"/>
      <c r="Y197" s="1641"/>
      <c r="AA197" s="1160"/>
      <c r="AB197" s="1636"/>
      <c r="AC197" s="1636"/>
      <c r="AD197" s="1160"/>
      <c r="AE197" s="1160"/>
      <c r="AF197" s="1160"/>
      <c r="AG197" s="1160"/>
      <c r="AH197" s="1636"/>
      <c r="AI197" s="1160"/>
      <c r="AJ197" s="1160"/>
      <c r="AK197" s="544"/>
      <c r="AL197" s="1160"/>
      <c r="AM197" s="1160"/>
      <c r="AN197" s="1160"/>
      <c r="AO197" s="1160"/>
      <c r="AP197" s="1160"/>
      <c r="AQ197" s="1632"/>
      <c r="AR197" s="566"/>
      <c r="AS197" s="566"/>
      <c r="AT197" s="566"/>
      <c r="AU197" s="566"/>
      <c r="AV197" s="1641">
        <v>11</v>
      </c>
    </row>
    <row s="1641" customFormat="1" customHeight="1" ht="11.549999999999999">
      <c r="A198" s="987"/>
      <c r="B198" s="1636"/>
      <c r="C198" s="1636"/>
      <c r="D198" s="351"/>
      <c r="J198" s="1641"/>
      <c r="K198" s="1641"/>
      <c r="L198" s="1641"/>
      <c r="M198" s="1641"/>
      <c r="N198" s="1641"/>
      <c r="O198" s="1641"/>
      <c r="P198" s="1641"/>
      <c r="Q198" s="1641"/>
      <c r="R198" s="1641"/>
      <c r="S198" s="1641"/>
      <c r="T198" s="1641"/>
      <c r="U198" s="1641"/>
      <c r="V198" s="1641"/>
      <c r="W198" s="1641"/>
      <c r="X198" s="1641"/>
      <c r="Y198" s="1641"/>
      <c r="AA198" s="1160"/>
      <c r="AB198" s="1636"/>
      <c r="AC198" s="1636"/>
      <c r="AD198" s="1160"/>
      <c r="AE198" s="1160"/>
      <c r="AF198" s="1160"/>
      <c r="AG198" s="1160"/>
      <c r="AH198" s="1636"/>
      <c r="AI198" s="1160"/>
      <c r="AJ198" s="1160"/>
      <c r="AK198" s="544"/>
      <c r="AL198" s="1160"/>
      <c r="AM198" s="1160"/>
      <c r="AN198" s="1160"/>
      <c r="AO198" s="1160"/>
      <c r="AP198" s="1160"/>
      <c r="AQ198" s="1632"/>
      <c r="AR198" s="566"/>
      <c r="AS198" s="566"/>
      <c r="AT198" s="566"/>
      <c r="AU198" s="566"/>
      <c r="AV198" s="1641">
        <v>11</v>
      </c>
    </row>
    <row s="1641" customFormat="1" customHeight="1" ht="11.549999999999999">
      <c r="A199" s="987"/>
      <c r="B199" s="1636"/>
      <c r="C199" s="1636"/>
      <c r="D199" s="351"/>
      <c r="J199" s="1641"/>
      <c r="K199" s="1641"/>
      <c r="L199" s="1641"/>
      <c r="M199" s="1641"/>
      <c r="N199" s="1641"/>
      <c r="O199" s="1641"/>
      <c r="P199" s="1641"/>
      <c r="Q199" s="1641"/>
      <c r="R199" s="1641"/>
      <c r="S199" s="1641"/>
      <c r="T199" s="1641"/>
      <c r="U199" s="1641"/>
      <c r="V199" s="1641"/>
      <c r="W199" s="1641"/>
      <c r="X199" s="1641"/>
      <c r="Y199" s="1641"/>
      <c r="AA199" s="1160"/>
      <c r="AB199" s="1636"/>
      <c r="AC199" s="1636"/>
      <c r="AD199" s="1160"/>
      <c r="AE199" s="1160"/>
      <c r="AF199" s="1160"/>
      <c r="AG199" s="1160"/>
      <c r="AH199" s="1636"/>
      <c r="AI199" s="1160"/>
      <c r="AJ199" s="1160"/>
      <c r="AK199" s="544"/>
      <c r="AL199" s="1160"/>
      <c r="AM199" s="1160"/>
      <c r="AN199" s="1160"/>
      <c r="AO199" s="1160"/>
      <c r="AP199" s="1160"/>
      <c r="AQ199" s="1632"/>
      <c r="AR199" s="566"/>
      <c r="AS199" s="566"/>
      <c r="AT199" s="566"/>
      <c r="AU199" s="566"/>
      <c r="AV199" s="1641">
        <v>11</v>
      </c>
    </row>
    <row s="1641" customFormat="1" customHeight="1" ht="11.549999999999999">
      <c r="A200" s="987"/>
      <c r="B200" s="1636"/>
      <c r="C200" s="1636"/>
      <c r="D200" s="351"/>
      <c r="J200" s="1641"/>
      <c r="K200" s="1641"/>
      <c r="L200" s="1641"/>
      <c r="M200" s="1641"/>
      <c r="N200" s="1641"/>
      <c r="O200" s="1641"/>
      <c r="P200" s="1641"/>
      <c r="Q200" s="1641"/>
      <c r="R200" s="1641"/>
      <c r="S200" s="1641"/>
      <c r="T200" s="1641"/>
      <c r="U200" s="1641"/>
      <c r="V200" s="1641"/>
      <c r="W200" s="1641"/>
      <c r="X200" s="1641"/>
      <c r="Y200" s="1641"/>
      <c r="AA200" s="1160"/>
      <c r="AB200" s="1636"/>
      <c r="AC200" s="1636"/>
      <c r="AD200" s="1160"/>
      <c r="AE200" s="1160"/>
      <c r="AF200" s="1160"/>
      <c r="AG200" s="1160"/>
      <c r="AH200" s="1636"/>
      <c r="AI200" s="1160"/>
      <c r="AJ200" s="1160"/>
      <c r="AK200" s="544"/>
      <c r="AL200" s="1160"/>
      <c r="AM200" s="1160"/>
      <c r="AN200" s="1160"/>
      <c r="AO200" s="1160"/>
      <c r="AP200" s="1160"/>
      <c r="AQ200" s="1632"/>
      <c r="AR200" s="566"/>
      <c r="AS200" s="566"/>
      <c r="AT200" s="566"/>
      <c r="AU200" s="566"/>
      <c r="AV200" s="1641">
        <v>11</v>
      </c>
    </row>
    <row s="1641" customFormat="1" customHeight="1" ht="11.549999999999999">
      <c r="A201" s="987"/>
      <c r="B201" s="1636"/>
      <c r="C201" s="1636"/>
      <c r="D201" s="351"/>
      <c r="J201" s="1641"/>
      <c r="K201" s="1641"/>
      <c r="L201" s="1641"/>
      <c r="M201" s="1641"/>
      <c r="N201" s="1641"/>
      <c r="O201" s="1641"/>
      <c r="P201" s="1641"/>
      <c r="Q201" s="1641"/>
      <c r="R201" s="1641"/>
      <c r="S201" s="1641"/>
      <c r="T201" s="1641"/>
      <c r="U201" s="1641"/>
      <c r="V201" s="1641"/>
      <c r="W201" s="1641"/>
      <c r="X201" s="1641"/>
      <c r="Y201" s="1641"/>
      <c r="AA201" s="1160"/>
      <c r="AB201" s="1636"/>
      <c r="AC201" s="1636"/>
      <c r="AD201" s="1160"/>
      <c r="AE201" s="1160"/>
      <c r="AF201" s="1160"/>
      <c r="AG201" s="1160"/>
      <c r="AH201" s="1636"/>
      <c r="AI201" s="1160"/>
      <c r="AJ201" s="1160"/>
      <c r="AK201" s="544"/>
      <c r="AL201" s="1160"/>
      <c r="AM201" s="1160"/>
      <c r="AN201" s="1160"/>
      <c r="AO201" s="1160"/>
      <c r="AP201" s="1160"/>
      <c r="AQ201" s="1632"/>
      <c r="AR201" s="566"/>
      <c r="AS201" s="566"/>
      <c r="AT201" s="566"/>
      <c r="AU201" s="566"/>
      <c r="AV201" s="1641">
        <v>11</v>
      </c>
    </row>
    <row s="1641" customFormat="1" customHeight="1" ht="11.549999999999999">
      <c r="A202" s="987"/>
      <c r="B202" s="1636"/>
      <c r="C202" s="1636"/>
      <c r="D202" s="351"/>
      <c r="J202" s="1641"/>
      <c r="K202" s="1641"/>
      <c r="L202" s="1641"/>
      <c r="M202" s="1641"/>
      <c r="N202" s="1641"/>
      <c r="O202" s="1641"/>
      <c r="P202" s="1641"/>
      <c r="Q202" s="1641"/>
      <c r="R202" s="1641"/>
      <c r="S202" s="1641"/>
      <c r="T202" s="1641"/>
      <c r="U202" s="1641"/>
      <c r="V202" s="1641"/>
      <c r="W202" s="1641"/>
      <c r="X202" s="1641"/>
      <c r="Y202" s="1641"/>
      <c r="AA202" s="1160"/>
      <c r="AB202" s="1636"/>
      <c r="AC202" s="1636"/>
      <c r="AD202" s="1160"/>
      <c r="AE202" s="1160"/>
      <c r="AF202" s="1160"/>
      <c r="AG202" s="1160"/>
      <c r="AH202" s="1636"/>
      <c r="AI202" s="1160"/>
      <c r="AJ202" s="1160"/>
      <c r="AK202" s="544"/>
      <c r="AL202" s="1160"/>
      <c r="AM202" s="1160"/>
      <c r="AN202" s="1160"/>
      <c r="AO202" s="1160"/>
      <c r="AP202" s="1160"/>
      <c r="AQ202" s="1632"/>
      <c r="AR202" s="566"/>
      <c r="AS202" s="566"/>
      <c r="AT202" s="566"/>
      <c r="AU202" s="566"/>
      <c r="AV202" s="1641">
        <v>11</v>
      </c>
    </row>
    <row customHeight="1" ht="11.549999999999999">
      <c r="J203" s="1635"/>
      <c r="K203" s="1635"/>
      <c r="L203" s="1635"/>
      <c r="M203" s="1635"/>
      <c r="N203" s="1635"/>
      <c r="O203" s="1635"/>
      <c r="P203" s="1635"/>
      <c r="Q203" s="1635"/>
      <c r="R203" s="1635"/>
      <c r="S203" s="1635"/>
      <c r="T203" s="1635"/>
      <c r="U203" s="1635"/>
      <c r="V203" s="1635"/>
      <c r="W203" s="1635"/>
      <c r="X203" s="1635"/>
      <c r="Y203" s="1635"/>
      <c r="AV203" s="1631">
        <v>11</v>
      </c>
    </row>
    <row customHeight="1" ht="11.549999999999999">
      <c r="J204" s="1635"/>
      <c r="K204" s="1635"/>
      <c r="L204" s="1635"/>
      <c r="M204" s="1635"/>
      <c r="N204" s="1635"/>
      <c r="O204" s="1635"/>
      <c r="P204" s="1635"/>
      <c r="Q204" s="1635"/>
      <c r="R204" s="1635"/>
      <c r="S204" s="1635"/>
      <c r="T204" s="1635"/>
      <c r="U204" s="1635"/>
      <c r="V204" s="1635"/>
      <c r="W204" s="1635"/>
      <c r="X204" s="1635"/>
      <c r="Y204" s="1635"/>
      <c r="AV204" s="1631">
        <v>11</v>
      </c>
    </row>
    <row customHeight="1" ht="11.549999999999999">
      <c r="J205" s="1635"/>
      <c r="K205" s="1635"/>
      <c r="L205" s="1635"/>
      <c r="M205" s="1635"/>
      <c r="N205" s="1635"/>
      <c r="O205" s="1635"/>
      <c r="P205" s="1635"/>
      <c r="Q205" s="1635"/>
      <c r="R205" s="1635"/>
      <c r="S205" s="1635"/>
      <c r="T205" s="1635"/>
      <c r="U205" s="1635"/>
      <c r="V205" s="1635"/>
      <c r="W205" s="1635"/>
      <c r="X205" s="1635"/>
      <c r="Y205" s="1635"/>
      <c r="AV205" s="1631">
        <v>11</v>
      </c>
    </row>
    <row customHeight="1" ht="11.549999999999999">
      <c r="A206" s="990"/>
      <c r="B206" s="1631"/>
      <c r="D206" s="1631"/>
      <c r="J206" s="1635"/>
      <c r="K206" s="1635"/>
      <c r="L206" s="1635"/>
      <c r="M206" s="1635"/>
      <c r="N206" s="1635"/>
      <c r="O206" s="1635"/>
      <c r="P206" s="1635"/>
      <c r="Q206" s="1635"/>
      <c r="R206" s="1635"/>
      <c r="S206" s="1635"/>
      <c r="T206" s="1635"/>
      <c r="U206" s="1635"/>
      <c r="V206" s="1635"/>
      <c r="W206" s="1635"/>
      <c r="X206" s="1635"/>
      <c r="Y206" s="1635"/>
      <c r="AA206" s="1631"/>
      <c r="AD206" s="1631"/>
      <c r="AE206" s="1631"/>
      <c r="AF206" s="1631"/>
      <c r="AG206" s="1631"/>
      <c r="AI206" s="1631"/>
      <c r="AJ206" s="1631"/>
      <c r="AK206" s="1631"/>
      <c r="AL206" s="1631"/>
      <c r="AM206" s="1631"/>
      <c r="AN206" s="1631"/>
      <c r="AO206" s="1631"/>
      <c r="AP206" s="1631"/>
      <c r="AQ206" s="1631"/>
      <c r="AR206" s="1631"/>
      <c r="AS206" s="1631"/>
      <c r="AT206" s="1631"/>
      <c r="AU206" s="1631"/>
      <c r="AV206" s="1631">
        <v>11</v>
      </c>
    </row>
    <row customHeight="1" ht="11.549999999999999">
      <c r="A207" s="990"/>
      <c r="B207" s="1631"/>
      <c r="D207" s="1631"/>
      <c r="J207" s="1635"/>
      <c r="K207" s="1635"/>
      <c r="L207" s="1635"/>
      <c r="M207" s="1635"/>
      <c r="N207" s="1635"/>
      <c r="O207" s="1635"/>
      <c r="P207" s="1635"/>
      <c r="Q207" s="1635"/>
      <c r="R207" s="1635"/>
      <c r="S207" s="1635"/>
      <c r="T207" s="1635"/>
      <c r="U207" s="1635"/>
      <c r="V207" s="1635"/>
      <c r="W207" s="1635"/>
      <c r="X207" s="1635"/>
      <c r="Y207" s="1635"/>
      <c r="AA207" s="1631"/>
      <c r="AD207" s="1631"/>
      <c r="AE207" s="1631"/>
      <c r="AF207" s="1631"/>
      <c r="AG207" s="1631"/>
      <c r="AI207" s="1631"/>
      <c r="AJ207" s="1631"/>
      <c r="AK207" s="1631"/>
      <c r="AL207" s="1631"/>
      <c r="AM207" s="1631"/>
      <c r="AN207" s="1631"/>
      <c r="AO207" s="1631"/>
      <c r="AP207" s="1631"/>
      <c r="AQ207" s="1631"/>
      <c r="AR207" s="1631"/>
      <c r="AS207" s="1631"/>
      <c r="AT207" s="1631"/>
      <c r="AU207" s="1631"/>
      <c r="AV207" s="1631">
        <v>11</v>
      </c>
    </row>
    <row customHeight="1" ht="11.549999999999999">
      <c r="A208" s="990"/>
      <c r="B208" s="1631"/>
      <c r="D208" s="1631"/>
      <c r="J208" s="1635"/>
      <c r="K208" s="1635"/>
      <c r="L208" s="1635"/>
      <c r="M208" s="1635"/>
      <c r="N208" s="1635"/>
      <c r="O208" s="1635"/>
      <c r="P208" s="1635"/>
      <c r="Q208" s="1635"/>
      <c r="R208" s="1635"/>
      <c r="S208" s="1635"/>
      <c r="T208" s="1635"/>
      <c r="U208" s="1635"/>
      <c r="V208" s="1635"/>
      <c r="W208" s="1635"/>
      <c r="X208" s="1635"/>
      <c r="Y208" s="1635"/>
      <c r="AA208" s="1631"/>
      <c r="AD208" s="1631"/>
      <c r="AE208" s="1631"/>
      <c r="AF208" s="1631"/>
      <c r="AG208" s="1631"/>
      <c r="AI208" s="1631"/>
      <c r="AJ208" s="1631"/>
      <c r="AK208" s="1631"/>
      <c r="AL208" s="1631"/>
      <c r="AM208" s="1631"/>
      <c r="AN208" s="1631"/>
      <c r="AO208" s="1631"/>
      <c r="AP208" s="1631"/>
      <c r="AQ208" s="1631"/>
      <c r="AR208" s="1631"/>
      <c r="AS208" s="1631"/>
      <c r="AT208" s="1631"/>
      <c r="AU208" s="1631"/>
      <c r="AV208" s="1631">
        <v>11</v>
      </c>
    </row>
    <row customHeight="1" ht="11.549999999999999">
      <c r="A209" s="990"/>
      <c r="B209" s="1631"/>
      <c r="D209" s="1631"/>
      <c r="J209" s="1635"/>
      <c r="K209" s="1635"/>
      <c r="L209" s="1635"/>
      <c r="M209" s="1635"/>
      <c r="N209" s="1635"/>
      <c r="O209" s="1635"/>
      <c r="P209" s="1635"/>
      <c r="Q209" s="1635"/>
      <c r="R209" s="1635"/>
      <c r="S209" s="1635"/>
      <c r="T209" s="1635"/>
      <c r="U209" s="1635"/>
      <c r="V209" s="1635"/>
      <c r="W209" s="1635"/>
      <c r="X209" s="1635"/>
      <c r="Y209" s="1635"/>
      <c r="AA209" s="1631"/>
      <c r="AD209" s="1631"/>
      <c r="AE209" s="1631"/>
      <c r="AF209" s="1631"/>
      <c r="AG209" s="1631"/>
      <c r="AI209" s="1631"/>
      <c r="AJ209" s="1631"/>
      <c r="AK209" s="1631"/>
      <c r="AL209" s="1631"/>
      <c r="AM209" s="1631"/>
      <c r="AN209" s="1631"/>
      <c r="AO209" s="1631"/>
      <c r="AP209" s="1631"/>
      <c r="AQ209" s="1631"/>
      <c r="AR209" s="1631"/>
      <c r="AS209" s="1631"/>
      <c r="AT209" s="1631"/>
      <c r="AU209" s="1631"/>
      <c r="AV209" s="1631">
        <v>11</v>
      </c>
    </row>
    <row customHeight="1" ht="11.549999999999999">
      <c r="A210" s="990"/>
      <c r="B210" s="1631"/>
      <c r="D210" s="1631"/>
      <c r="J210" s="1635"/>
      <c r="K210" s="1635"/>
      <c r="L210" s="1635"/>
      <c r="M210" s="1635"/>
      <c r="N210" s="1635"/>
      <c r="O210" s="1635"/>
      <c r="P210" s="1635"/>
      <c r="Q210" s="1635"/>
      <c r="R210" s="1635"/>
      <c r="S210" s="1635"/>
      <c r="T210" s="1635"/>
      <c r="U210" s="1635"/>
      <c r="V210" s="1635"/>
      <c r="W210" s="1635"/>
      <c r="X210" s="1635"/>
      <c r="Y210" s="1635"/>
      <c r="AA210" s="1631"/>
      <c r="AD210" s="1631"/>
      <c r="AE210" s="1631"/>
      <c r="AF210" s="1631"/>
      <c r="AG210" s="1631"/>
      <c r="AI210" s="1631"/>
      <c r="AJ210" s="1631"/>
      <c r="AK210" s="1631"/>
      <c r="AL210" s="1631"/>
      <c r="AM210" s="1631"/>
      <c r="AN210" s="1631"/>
      <c r="AO210" s="1631"/>
      <c r="AP210" s="1631"/>
      <c r="AQ210" s="1631"/>
      <c r="AR210" s="1631"/>
      <c r="AS210" s="1631"/>
      <c r="AT210" s="1631"/>
      <c r="AU210" s="1631"/>
      <c r="AV210" s="1631">
        <v>11</v>
      </c>
    </row>
    <row customHeight="1" ht="11.549999999999999">
      <c r="A211" s="990"/>
      <c r="B211" s="1631"/>
      <c r="D211" s="1631"/>
      <c r="J211" s="1635"/>
      <c r="K211" s="1635"/>
      <c r="L211" s="1635"/>
      <c r="M211" s="1635"/>
      <c r="N211" s="1635"/>
      <c r="O211" s="1635"/>
      <c r="P211" s="1635"/>
      <c r="Q211" s="1635"/>
      <c r="R211" s="1635"/>
      <c r="S211" s="1635"/>
      <c r="T211" s="1635"/>
      <c r="U211" s="1635"/>
      <c r="V211" s="1635"/>
      <c r="W211" s="1635"/>
      <c r="X211" s="1635"/>
      <c r="Y211" s="1635"/>
      <c r="AA211" s="1631"/>
      <c r="AD211" s="1631"/>
      <c r="AE211" s="1631"/>
      <c r="AF211" s="1631"/>
      <c r="AG211" s="1631"/>
      <c r="AI211" s="1631"/>
      <c r="AJ211" s="1631"/>
      <c r="AK211" s="1631"/>
      <c r="AL211" s="1631"/>
      <c r="AM211" s="1631"/>
      <c r="AN211" s="1631"/>
      <c r="AO211" s="1631"/>
      <c r="AP211" s="1631"/>
      <c r="AQ211" s="1631"/>
      <c r="AR211" s="1631"/>
      <c r="AS211" s="1631"/>
      <c r="AT211" s="1631"/>
      <c r="AU211" s="1631"/>
      <c r="AV211" s="1631">
        <v>11</v>
      </c>
    </row>
    <row customHeight="1" ht="11.549999999999999">
      <c r="A212" s="990"/>
      <c r="B212" s="1631"/>
      <c r="D212" s="1631"/>
      <c r="J212" s="1635"/>
      <c r="K212" s="1635"/>
      <c r="L212" s="1635"/>
      <c r="M212" s="1635"/>
      <c r="N212" s="1635"/>
      <c r="O212" s="1635"/>
      <c r="P212" s="1635"/>
      <c r="Q212" s="1635"/>
      <c r="R212" s="1635"/>
      <c r="S212" s="1635"/>
      <c r="T212" s="1635"/>
      <c r="U212" s="1635"/>
      <c r="V212" s="1635"/>
      <c r="W212" s="1635"/>
      <c r="X212" s="1635"/>
      <c r="Y212" s="1635"/>
      <c r="AA212" s="1631"/>
      <c r="AD212" s="1631"/>
      <c r="AE212" s="1631"/>
      <c r="AF212" s="1631"/>
      <c r="AG212" s="1631"/>
      <c r="AI212" s="1631"/>
      <c r="AJ212" s="1631"/>
      <c r="AK212" s="1631"/>
      <c r="AL212" s="1631"/>
      <c r="AM212" s="1631"/>
      <c r="AN212" s="1631"/>
      <c r="AO212" s="1631"/>
      <c r="AP212" s="1631"/>
      <c r="AQ212" s="1631"/>
      <c r="AR212" s="1631"/>
      <c r="AS212" s="1631"/>
      <c r="AT212" s="1631"/>
      <c r="AU212" s="1631"/>
      <c r="AV212" s="1631">
        <v>11</v>
      </c>
    </row>
    <row customHeight="1" ht="11.549999999999999">
      <c r="A213" s="990"/>
      <c r="B213" s="1631"/>
      <c r="D213" s="1631"/>
      <c r="J213" s="1635"/>
      <c r="K213" s="1635"/>
      <c r="L213" s="1635"/>
      <c r="M213" s="1635"/>
      <c r="N213" s="1635"/>
      <c r="O213" s="1635"/>
      <c r="P213" s="1635"/>
      <c r="Q213" s="1635"/>
      <c r="R213" s="1635"/>
      <c r="S213" s="1635"/>
      <c r="T213" s="1635"/>
      <c r="U213" s="1635"/>
      <c r="V213" s="1635"/>
      <c r="W213" s="1635"/>
      <c r="X213" s="1635"/>
      <c r="Y213" s="1635"/>
      <c r="AA213" s="1631"/>
      <c r="AD213" s="1631"/>
      <c r="AE213" s="1631"/>
      <c r="AF213" s="1631"/>
      <c r="AG213" s="1631"/>
      <c r="AI213" s="1631"/>
      <c r="AJ213" s="1631"/>
      <c r="AK213" s="1631"/>
      <c r="AL213" s="1631"/>
      <c r="AM213" s="1631"/>
      <c r="AN213" s="1631"/>
      <c r="AO213" s="1631"/>
      <c r="AP213" s="1631"/>
      <c r="AQ213" s="1631"/>
      <c r="AR213" s="1631"/>
      <c r="AS213" s="1631"/>
      <c r="AT213" s="1631"/>
      <c r="AU213" s="1631"/>
      <c r="AV213" s="1631">
        <v>11</v>
      </c>
    </row>
    <row customHeight="1" ht="11.549999999999999">
      <c r="A214" s="990"/>
      <c r="B214" s="1631"/>
      <c r="D214" s="1631"/>
      <c r="J214" s="1635"/>
      <c r="K214" s="1635"/>
      <c r="L214" s="1635"/>
      <c r="M214" s="1635"/>
      <c r="N214" s="1635"/>
      <c r="O214" s="1635"/>
      <c r="P214" s="1635"/>
      <c r="Q214" s="1635"/>
      <c r="R214" s="1635"/>
      <c r="S214" s="1635"/>
      <c r="T214" s="1635"/>
      <c r="U214" s="1635"/>
      <c r="V214" s="1635"/>
      <c r="W214" s="1635"/>
      <c r="X214" s="1635"/>
      <c r="Y214" s="1635"/>
      <c r="AA214" s="1631"/>
      <c r="AD214" s="1631"/>
      <c r="AE214" s="1631"/>
      <c r="AF214" s="1631"/>
      <c r="AG214" s="1631"/>
      <c r="AI214" s="1631"/>
      <c r="AJ214" s="1631"/>
      <c r="AK214" s="1631"/>
      <c r="AL214" s="1631"/>
      <c r="AM214" s="1631"/>
      <c r="AN214" s="1631"/>
      <c r="AO214" s="1631"/>
      <c r="AP214" s="1631"/>
      <c r="AQ214" s="1631"/>
      <c r="AR214" s="1631"/>
      <c r="AS214" s="1631"/>
      <c r="AT214" s="1631"/>
      <c r="AU214" s="1631"/>
      <c r="AV214" s="1631">
        <v>11</v>
      </c>
    </row>
    <row customHeight="1" ht="11.549999999999999">
      <c r="A215" s="990"/>
      <c r="B215" s="1631"/>
      <c r="D215" s="1631"/>
      <c r="J215" s="1635"/>
      <c r="K215" s="1635"/>
      <c r="L215" s="1635"/>
      <c r="M215" s="1635"/>
      <c r="N215" s="1635"/>
      <c r="O215" s="1635"/>
      <c r="P215" s="1635"/>
      <c r="Q215" s="1635"/>
      <c r="R215" s="1635"/>
      <c r="S215" s="1635"/>
      <c r="T215" s="1635"/>
      <c r="U215" s="1635"/>
      <c r="V215" s="1635"/>
      <c r="W215" s="1635"/>
      <c r="X215" s="1635"/>
      <c r="Y215" s="1635"/>
      <c r="AA215" s="1631"/>
      <c r="AD215" s="1631"/>
      <c r="AE215" s="1631"/>
      <c r="AF215" s="1631"/>
      <c r="AG215" s="1631"/>
      <c r="AI215" s="1631"/>
      <c r="AJ215" s="1631"/>
      <c r="AK215" s="1631"/>
      <c r="AL215" s="1631"/>
      <c r="AM215" s="1631"/>
      <c r="AN215" s="1631"/>
      <c r="AO215" s="1631"/>
      <c r="AP215" s="1631"/>
      <c r="AQ215" s="1631"/>
      <c r="AR215" s="1631"/>
      <c r="AS215" s="1631"/>
      <c r="AT215" s="1631"/>
      <c r="AU215" s="1631"/>
      <c r="AV215" s="1631">
        <v>11</v>
      </c>
    </row>
    <row customHeight="1" ht="11.549999999999999">
      <c r="A216" s="990"/>
      <c r="B216" s="1631"/>
      <c r="D216" s="1631"/>
      <c r="J216" s="1635"/>
      <c r="K216" s="1635"/>
      <c r="L216" s="1635"/>
      <c r="M216" s="1635"/>
      <c r="N216" s="1635"/>
      <c r="O216" s="1635"/>
      <c r="P216" s="1635"/>
      <c r="Q216" s="1635"/>
      <c r="R216" s="1635"/>
      <c r="S216" s="1635"/>
      <c r="T216" s="1635"/>
      <c r="U216" s="1635"/>
      <c r="V216" s="1635"/>
      <c r="W216" s="1635"/>
      <c r="X216" s="1635"/>
      <c r="Y216" s="1635"/>
      <c r="AA216" s="1631"/>
      <c r="AD216" s="1631"/>
      <c r="AE216" s="1631"/>
      <c r="AF216" s="1631"/>
      <c r="AG216" s="1631"/>
      <c r="AI216" s="1631"/>
      <c r="AJ216" s="1631"/>
      <c r="AK216" s="1631"/>
      <c r="AL216" s="1631"/>
      <c r="AM216" s="1631"/>
      <c r="AN216" s="1631"/>
      <c r="AO216" s="1631"/>
      <c r="AP216" s="1631"/>
      <c r="AQ216" s="1631"/>
      <c r="AR216" s="1631"/>
      <c r="AS216" s="1631"/>
      <c r="AT216" s="1631"/>
      <c r="AU216" s="1631"/>
      <c r="AV216" s="1631">
        <v>11</v>
      </c>
    </row>
    <row customHeight="1" ht="11.25" hidden="1">
      <c r="A217" s="987" t="s">
        <v>82</v>
      </c>
      <c r="B217" s="1160">
        <v>0</v>
      </c>
      <c r="C217" s="1636">
        <v>0</v>
      </c>
      <c r="D217" s="1635">
        <v>3</v>
      </c>
      <c r="E217" s="1631">
        <v>7</v>
      </c>
      <c r="F217" s="1631">
        <v>56</v>
      </c>
      <c r="G217" s="1631">
        <v>10</v>
      </c>
      <c r="H217" s="1631">
        <v>0</v>
      </c>
      <c r="I217" s="1631">
        <v>40</v>
      </c>
      <c r="J217" s="1635">
        <v>0</v>
      </c>
      <c r="K217" s="1635">
        <v>0</v>
      </c>
      <c r="L217" s="1635">
        <v>0</v>
      </c>
      <c r="M217" s="1635">
        <v>0</v>
      </c>
      <c r="N217" s="1635">
        <v>0</v>
      </c>
      <c r="O217" s="1635">
        <v>0</v>
      </c>
      <c r="P217" s="1635">
        <v>0</v>
      </c>
      <c r="Q217" s="1635">
        <v>0</v>
      </c>
      <c r="R217" s="1635">
        <v>0</v>
      </c>
      <c r="S217" s="1635">
        <v>0</v>
      </c>
      <c r="T217" s="1635">
        <v>0</v>
      </c>
      <c r="U217" s="1635">
        <v>0</v>
      </c>
      <c r="V217" s="1635">
        <v>0</v>
      </c>
      <c r="W217" s="1635">
        <v>0</v>
      </c>
      <c r="X217" s="1635">
        <v>0</v>
      </c>
      <c r="Y217" s="1635">
        <v>0</v>
      </c>
      <c r="Z217" s="1631">
        <v>102</v>
      </c>
      <c r="AA217" s="1160">
        <v>9</v>
      </c>
      <c r="AB217" s="1636">
        <v>5</v>
      </c>
      <c r="AC217" s="1636">
        <v>3</v>
      </c>
      <c r="AD217" s="1160">
        <v>3</v>
      </c>
      <c r="AE217" s="1160">
        <v>3</v>
      </c>
      <c r="AF217" s="1160">
        <v>3</v>
      </c>
      <c r="AG217" s="1160">
        <v>3</v>
      </c>
      <c r="AH217" s="1636">
        <v>10</v>
      </c>
      <c r="AI217" s="1160">
        <v>34</v>
      </c>
      <c r="AJ217" s="1160">
        <v>9</v>
      </c>
      <c r="AK217" s="544">
        <v>8</v>
      </c>
      <c r="AL217" s="1160">
        <v>8</v>
      </c>
      <c r="AM217" s="1160">
        <v>8</v>
      </c>
      <c r="AN217" s="1160">
        <v>8</v>
      </c>
      <c r="AO217" s="1160">
        <v>8</v>
      </c>
      <c r="AP217" s="1160">
        <v>8</v>
      </c>
      <c r="AQ217" s="1632">
        <v>8</v>
      </c>
      <c r="AR217" s="1632">
        <v>8</v>
      </c>
      <c r="AS217" s="1632">
        <v>8</v>
      </c>
      <c r="AT217" s="1632">
        <v>8</v>
      </c>
      <c r="AU217" s="1632">
        <v>8</v>
      </c>
      <c r="AV217" s="1631">
        <v>11</v>
      </c>
    </row>
  </sheetData>
  <sheetProtection formatColumns="0" formatRows="0" autoFilter="0" sort="0" insertRows="0" insertColumns="1" deleteRows="0" deleteColumns="0"/>
  <mergeCells count="7">
    <mergeCell ref="E6:I6"/>
    <mergeCell ref="E7:I7"/>
    <mergeCell ref="F10:G10"/>
    <mergeCell ref="Z10:Z14"/>
    <mergeCell ref="F11:G11"/>
    <mergeCell ref="F12:G12"/>
    <mergeCell ref="E13:G13"/>
  </mergeCells>
  <dataValidations count="5">
    <dataValidation type="decimal" allowBlank="1" showErrorMessage="1" errorTitle="Ошибка" error="Допускается ввод только действительных чисел!" sqref="H40:Y42">
      <formula1>-9.99999999999999E+37</formula1>
      <formula2>9.99999999999999E+37</formula2>
    </dataValidation>
    <dataValidation type="decimal" allowBlank="1" showErrorMessage="1" errorTitle="Ошибка" error="Допускается ввод только действительных чисел!" sqref="H36:Y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Y43">
      <formula1>900</formula1>
    </dataValidation>
    <dataValidation type="decimal" allowBlank="1" showErrorMessage="1" errorTitle="Ошибка" error="Допускается ввод только неотрицательных чисел!" sqref="H38:Y39 H2:Y2 H15:Y15 H17:Y32 H35:Y35 H44:Y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Y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614BB-971F-F048-BDAF-F7496EE8235D}" mc:Ignorable="x14ac xr xr2 xr3">
  <sheetPr>
    <tabColor theme="9" tint="-0.25"/>
  </sheetPr>
  <dimension ref="A1:AV210"/>
  <sheetViews>
    <sheetView showGridLines="0" zoomScale="90" workbookViewId="0">
      <pane xSplit="8" ySplit="14" topLeftCell="Y15" activePane="bottomRight" state="frozen"/>
      <selection pane="bottomLeft" activeCell="A15" sqref="A15"/>
      <selection pane="topRight" activeCell="I1" sqref="I1"/>
      <selection pane="bottomRight" activeCell="Y9" sqref="Y9"/>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25" style="1635" width="40.7109375" customWidth="1"/>
    <col min="26" max="26" style="1635" width="102.00390625" customWidth="1"/>
    <col min="27" max="27" style="1366" width="9.00390625" customWidth="1"/>
    <col min="28" max="28" style="1642" width="5.00390625" customWidth="1"/>
    <col min="29" max="29" style="1642" width="3.00390625" customWidth="1"/>
    <col min="30" max="33" style="1366" width="3.00390625" customWidth="1"/>
    <col min="34" max="34" style="1642" width="10.00390625" customWidth="1"/>
    <col min="35" max="35" style="1366" width="34.00390625" customWidth="1"/>
    <col min="36" max="36" style="1366" width="9.00390625" customWidth="1"/>
    <col min="37" max="37" style="736" width="8.00390625" customWidth="1"/>
    <col min="38" max="42" style="1366" width="8.00390625" customWidth="1"/>
    <col min="43" max="47" style="1632" width="8.00390625" customWidth="1"/>
    <col min="48" max="48" style="1635" width="9.140625" hidden="1"/>
  </cols>
  <sheetData>
    <row s="1366" customFormat="1" customHeight="1" ht="22.5" hidden="1">
      <c r="A1" s="987"/>
      <c r="C1" s="1636"/>
      <c r="D1" s="537"/>
      <c r="H1" s="1160">
        <v>4</v>
      </c>
      <c r="I1" s="1160">
        <v>4</v>
      </c>
      <c r="J1" s="1366">
        <v>4</v>
      </c>
      <c r="K1" s="1366">
        <v>4</v>
      </c>
      <c r="L1" s="1366">
        <v>4</v>
      </c>
      <c r="M1" s="1366">
        <v>4</v>
      </c>
      <c r="N1" s="1366">
        <v>4</v>
      </c>
      <c r="O1" s="1366">
        <v>4</v>
      </c>
      <c r="P1" s="1366">
        <v>4</v>
      </c>
      <c r="Q1" s="1366">
        <v>4</v>
      </c>
      <c r="R1" s="1366">
        <v>4</v>
      </c>
      <c r="S1" s="1366">
        <v>4</v>
      </c>
      <c r="T1" s="1366">
        <v>4</v>
      </c>
      <c r="U1" s="1366">
        <v>4</v>
      </c>
      <c r="V1" s="1366">
        <v>4</v>
      </c>
      <c r="W1" s="1366">
        <v>4</v>
      </c>
      <c r="X1" s="1366">
        <v>4</v>
      </c>
      <c r="Y1" s="1366">
        <v>4</v>
      </c>
      <c r="AB1" s="1636"/>
      <c r="AC1" s="1636"/>
      <c r="AH1" s="1636"/>
      <c r="AV1" s="1160" t="s">
        <v>14</v>
      </c>
    </row>
    <row s="1366" customFormat="1" customHeight="1" ht="22.5" hidden="1">
      <c r="A2" s="987"/>
      <c r="C2" s="1636"/>
      <c r="D2" s="538"/>
      <c r="E2" s="1658"/>
      <c r="F2" s="540"/>
      <c r="G2" s="1657" t="s">
        <v>632</v>
      </c>
      <c r="H2" s="541"/>
      <c r="I2" s="541"/>
      <c r="J2" s="751"/>
      <c r="K2" s="751"/>
      <c r="L2" s="751"/>
      <c r="M2" s="751"/>
      <c r="N2" s="751"/>
      <c r="O2" s="751"/>
      <c r="P2" s="751"/>
      <c r="Q2" s="751"/>
      <c r="R2" s="751"/>
      <c r="S2" s="751"/>
      <c r="T2" s="751"/>
      <c r="U2" s="751"/>
      <c r="V2" s="751"/>
      <c r="W2" s="751"/>
      <c r="X2" s="751"/>
      <c r="Y2" s="751"/>
      <c r="Z2" s="542" t="s">
        <v>635</v>
      </c>
      <c r="AA2" s="543"/>
      <c r="AB2" s="1636"/>
      <c r="AC2" s="1636"/>
      <c r="AH2" s="1636"/>
      <c r="AK2" s="544"/>
      <c r="AQ2" s="1632"/>
      <c r="AR2" s="1632"/>
      <c r="AS2" s="1632"/>
      <c r="AT2" s="1632"/>
      <c r="AU2" s="1632"/>
      <c r="AV2" s="1160">
        <v>0</v>
      </c>
    </row>
    <row customHeight="1" ht="11.25" hidden="1">
      <c r="J3" s="1635"/>
      <c r="K3" s="1635"/>
      <c r="L3" s="1635"/>
      <c r="M3" s="1635"/>
      <c r="N3" s="1635"/>
      <c r="O3" s="1635"/>
      <c r="P3" s="1635"/>
      <c r="Q3" s="1635"/>
      <c r="R3" s="1635"/>
      <c r="S3" s="1635"/>
      <c r="T3" s="1635"/>
      <c r="U3" s="1635"/>
      <c r="V3" s="1635"/>
      <c r="W3" s="1635"/>
      <c r="X3" s="1635"/>
      <c r="Y3" s="1635"/>
      <c r="AV3" s="1631">
        <v>0</v>
      </c>
    </row>
    <row s="1632" customFormat="1" customHeight="1" ht="11.25" hidden="1">
      <c r="A4" s="987"/>
      <c r="B4" s="1160"/>
      <c r="C4" s="1636"/>
      <c r="D4" s="362"/>
      <c r="J4" s="1632"/>
      <c r="K4" s="1632"/>
      <c r="L4" s="1632"/>
      <c r="M4" s="1632"/>
      <c r="N4" s="1632"/>
      <c r="O4" s="1632"/>
      <c r="P4" s="1632"/>
      <c r="Q4" s="1632"/>
      <c r="R4" s="1632"/>
      <c r="S4" s="1632"/>
      <c r="T4" s="1632"/>
      <c r="U4" s="1632"/>
      <c r="V4" s="1632"/>
      <c r="W4" s="1632"/>
      <c r="X4" s="1632"/>
      <c r="Y4" s="1632"/>
      <c r="Z4" s="1632">
        <v>4</v>
      </c>
      <c r="AA4" s="1160"/>
      <c r="AB4" s="1636"/>
      <c r="AC4" s="1636"/>
      <c r="AD4" s="1160"/>
      <c r="AE4" s="1160"/>
      <c r="AF4" s="1160"/>
      <c r="AG4" s="1160"/>
      <c r="AH4" s="1636"/>
      <c r="AI4" s="1160"/>
      <c r="AJ4" s="1160"/>
      <c r="AK4" s="544"/>
      <c r="AL4" s="1160"/>
      <c r="AM4" s="1160"/>
      <c r="AN4" s="1160"/>
      <c r="AO4" s="1160"/>
      <c r="AP4" s="1160"/>
      <c r="AV4" s="1632">
        <v>0</v>
      </c>
    </row>
    <row customHeight="1" ht="11.549999999999999">
      <c r="J5" s="1635"/>
      <c r="K5" s="1635"/>
      <c r="L5" s="1635"/>
      <c r="M5" s="1635"/>
      <c r="N5" s="1635"/>
      <c r="O5" s="1635"/>
      <c r="P5" s="1635"/>
      <c r="Q5" s="1635"/>
      <c r="R5" s="1635"/>
      <c r="S5" s="1635"/>
      <c r="T5" s="1635"/>
      <c r="U5" s="1635"/>
      <c r="V5" s="1635"/>
      <c r="W5" s="1635"/>
      <c r="X5" s="1635"/>
      <c r="Y5" s="1635"/>
      <c r="AV5" s="1631">
        <v>11</v>
      </c>
    </row>
    <row customHeight="1" ht="33.75">
      <c r="E6" s="2248" t="s">
        <v>870</v>
      </c>
      <c r="F6" s="2248"/>
      <c r="G6" s="2248"/>
      <c r="H6" s="2248"/>
      <c r="I6" s="2248"/>
      <c r="J6" s="2248"/>
      <c r="K6" s="2248"/>
      <c r="L6" s="2248"/>
      <c r="M6" s="2248"/>
      <c r="N6" s="2248"/>
      <c r="O6" s="2248"/>
      <c r="P6" s="2248"/>
      <c r="Q6" s="2248"/>
      <c r="R6" s="2248"/>
      <c r="S6" s="2248"/>
      <c r="T6" s="2248"/>
      <c r="U6" s="2248"/>
      <c r="V6" s="2248"/>
      <c r="W6" s="2248"/>
      <c r="X6" s="2248"/>
      <c r="Y6" s="2248"/>
      <c r="Z6" s="556"/>
      <c r="AV6" s="1631">
        <v>32</v>
      </c>
    </row>
    <row customHeight="1" ht="25.2">
      <c r="E7" s="2249" t="str">
        <f>IF(org=0,"Не определено",org)</f>
        <v>КЧРГУП "Теплоэнерго"</v>
      </c>
      <c r="F7" s="2249"/>
      <c r="G7" s="2249"/>
      <c r="H7" s="2249"/>
      <c r="I7" s="2249"/>
      <c r="J7" s="2249"/>
      <c r="K7" s="2249"/>
      <c r="L7" s="2249"/>
      <c r="M7" s="2249"/>
      <c r="N7" s="2249"/>
      <c r="O7" s="2249"/>
      <c r="P7" s="2249"/>
      <c r="Q7" s="2249"/>
      <c r="R7" s="2249"/>
      <c r="S7" s="2249"/>
      <c r="T7" s="2249"/>
      <c r="U7" s="2249"/>
      <c r="V7" s="2249"/>
      <c r="W7" s="2249"/>
      <c r="X7" s="2249"/>
      <c r="Y7" s="2249"/>
      <c r="AV7" s="1631">
        <v>24</v>
      </c>
    </row>
    <row customHeight="1" ht="11.549999999999999">
      <c r="E8" s="1135"/>
      <c r="F8" s="1135"/>
      <c r="G8" s="1135"/>
      <c r="H8" s="1135"/>
      <c r="I8" s="1135"/>
      <c r="J8" s="1136" t="s">
        <v>22</v>
      </c>
      <c r="K8" s="1136" t="s">
        <v>22</v>
      </c>
      <c r="L8" s="1136" t="s">
        <v>22</v>
      </c>
      <c r="M8" s="1136" t="s">
        <v>22</v>
      </c>
      <c r="N8" s="1136" t="s">
        <v>22</v>
      </c>
      <c r="O8" s="1136" t="s">
        <v>22</v>
      </c>
      <c r="P8" s="1136" t="s">
        <v>22</v>
      </c>
      <c r="Q8" s="1136" t="s">
        <v>22</v>
      </c>
      <c r="R8" s="1136" t="s">
        <v>22</v>
      </c>
      <c r="S8" s="1136" t="s">
        <v>22</v>
      </c>
      <c r="T8" s="1136" t="s">
        <v>22</v>
      </c>
      <c r="U8" s="1136" t="s">
        <v>22</v>
      </c>
      <c r="V8" s="1136" t="s">
        <v>22</v>
      </c>
      <c r="W8" s="1136" t="s">
        <v>22</v>
      </c>
      <c r="X8" s="1136" t="s">
        <v>22</v>
      </c>
      <c r="Y8" s="1136" t="s">
        <v>22</v>
      </c>
      <c r="AV8" s="1631">
        <v>11</v>
      </c>
    </row>
    <row s="1642" customFormat="1" customHeight="1" ht="1.05">
      <c r="A9" s="1167"/>
      <c r="D9" s="1642"/>
      <c r="H9" s="889"/>
      <c r="I9" s="889" t="s">
        <v>167</v>
      </c>
      <c r="J9" s="889" t="s">
        <v>172</v>
      </c>
      <c r="K9" s="889" t="s">
        <v>174</v>
      </c>
      <c r="L9" s="889" t="s">
        <v>176</v>
      </c>
      <c r="M9" s="889" t="s">
        <v>178</v>
      </c>
      <c r="N9" s="889" t="s">
        <v>180</v>
      </c>
      <c r="O9" s="889" t="s">
        <v>182</v>
      </c>
      <c r="P9" s="889" t="s">
        <v>184</v>
      </c>
      <c r="Q9" s="889" t="s">
        <v>186</v>
      </c>
      <c r="R9" s="889" t="s">
        <v>188</v>
      </c>
      <c r="S9" s="889" t="s">
        <v>190</v>
      </c>
      <c r="T9" s="889" t="s">
        <v>192</v>
      </c>
      <c r="U9" s="889" t="s">
        <v>194</v>
      </c>
      <c r="V9" s="889" t="s">
        <v>196</v>
      </c>
      <c r="W9" s="889" t="s">
        <v>198</v>
      </c>
      <c r="X9" s="889" t="s">
        <v>200</v>
      </c>
      <c r="Y9" s="889" t="s">
        <v>202</v>
      </c>
      <c r="AV9" s="1636">
        <v>1</v>
      </c>
    </row>
    <row customHeight="1" ht="11.549999999999999">
      <c r="E10" s="711"/>
      <c r="F10" s="2367" t="s">
        <v>157</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системе теплоснабжения</v>
      </c>
      <c r="J10" s="2393" t="str">
        <f>IF(J9="","",INDEX(DIFFERENTIATION_UNMERGE_VD,MATCH(J9,DIFFERENTIATION_ID_DIFF,0)))</f>
        <v>Подключение (технологическое присоединение) к системе теплоснабжения</v>
      </c>
      <c r="K10" s="2393" t="str">
        <f>IF(K9="","",INDEX(DIFFERENTIATION_UNMERGE_VD,MATCH(K9,DIFFERENTIATION_ID_DIFF,0)))</f>
        <v>Подключение (технологическое присоединение) к системе теплоснабжения</v>
      </c>
      <c r="L10" s="2393" t="str">
        <f>IF(L9="","",INDEX(DIFFERENTIATION_UNMERGE_VD,MATCH(L9,DIFFERENTIATION_ID_DIFF,0)))</f>
        <v>Подключение (технологическое присоединение) к системе теплоснабжения</v>
      </c>
      <c r="M10" s="2393" t="str">
        <f>IF(M9="","",INDEX(DIFFERENTIATION_UNMERGE_VD,MATCH(M9,DIFFERENTIATION_ID_DIFF,0)))</f>
        <v>Подключение (технологическое присоединение) к системе теплоснабжения</v>
      </c>
      <c r="N10" s="2393" t="str">
        <f>IF(N9="","",INDEX(DIFFERENTIATION_UNMERGE_VD,MATCH(N9,DIFFERENTIATION_ID_DIFF,0)))</f>
        <v>Подключение (технологическое присоединение) к системе теплоснабжения</v>
      </c>
      <c r="O10" s="2393" t="str">
        <f>IF(O9="","",INDEX(DIFFERENTIATION_UNMERGE_VD,MATCH(O9,DIFFERENTIATION_ID_DIFF,0)))</f>
        <v>Подключение (технологическое присоединение) к системе теплоснабжения</v>
      </c>
      <c r="P10" s="2393" t="str">
        <f>IF(P9="","",INDEX(DIFFERENTIATION_UNMERGE_VD,MATCH(P9,DIFFERENTIATION_ID_DIFF,0)))</f>
        <v>Подключение (технологическое присоединение) к системе теплоснабжения</v>
      </c>
      <c r="Q10" s="2393" t="str">
        <f>IF(Q9="","",INDEX(DIFFERENTIATION_UNMERGE_VD,MATCH(Q9,DIFFERENTIATION_ID_DIFF,0)))</f>
        <v>Подключение (технологическое присоединение) к системе теплоснабжения</v>
      </c>
      <c r="R10" s="2393" t="str">
        <f>IF(R9="","",INDEX(DIFFERENTIATION_UNMERGE_VD,MATCH(R9,DIFFERENTIATION_ID_DIFF,0)))</f>
        <v>Подключение (технологическое присоединение) к системе теплоснабжения</v>
      </c>
      <c r="S10" s="2393" t="str">
        <f>IF(S9="","",INDEX(DIFFERENTIATION_UNMERGE_VD,MATCH(S9,DIFFERENTIATION_ID_DIFF,0)))</f>
        <v>Подключение (технологическое присоединение) к системе теплоснабжения</v>
      </c>
      <c r="T10" s="2393" t="str">
        <f>IF(T9="","",INDEX(DIFFERENTIATION_UNMERGE_VD,MATCH(T9,DIFFERENTIATION_ID_DIFF,0)))</f>
        <v>Подключение (технологическое присоединение) к системе теплоснабжения</v>
      </c>
      <c r="U10" s="2393" t="str">
        <f>IF(U9="","",INDEX(DIFFERENTIATION_UNMERGE_VD,MATCH(U9,DIFFERENTIATION_ID_DIFF,0)))</f>
        <v>Подключение (технологическое присоединение) к системе теплоснабжения</v>
      </c>
      <c r="V10" s="2393" t="str">
        <f>IF(V9="","",INDEX(DIFFERENTIATION_UNMERGE_VD,MATCH(V9,DIFFERENTIATION_ID_DIFF,0)))</f>
        <v>Подключение (технологическое присоединение) к системе теплоснабжения</v>
      </c>
      <c r="W10" s="2393" t="str">
        <f>IF(W9="","",INDEX(DIFFERENTIATION_UNMERGE_VD,MATCH(W9,DIFFERENTIATION_ID_DIFF,0)))</f>
        <v>Подключение (технологическое присоединение) к системе теплоснабжения</v>
      </c>
      <c r="X10" s="2393" t="str">
        <f>IF(X9="","",INDEX(DIFFERENTIATION_UNMERGE_VD,MATCH(X9,DIFFERENTIATION_ID_DIFF,0)))</f>
        <v>Подключение (технологическое присоединение) к системе теплоснабжения</v>
      </c>
      <c r="Y10" s="2393" t="str">
        <f>IF(Y9="","",INDEX(DIFFERENTIATION_UNMERGE_VD,MATCH(Y9,DIFFERENTIATION_ID_DIFF,0)))</f>
        <v>Подключение (технологическое присоединение) к системе теплоснабжения</v>
      </c>
      <c r="Z10" s="2127"/>
      <c r="AV10" s="1631">
        <v>11</v>
      </c>
    </row>
    <row customHeight="1" ht="11.549999999999999">
      <c r="E11" s="711"/>
      <c r="F11" s="2367" t="s">
        <v>644</v>
      </c>
      <c r="G11" s="2368"/>
      <c r="H11" s="1659" t="str">
        <f>IF(H9="","",INDEX(DIFFERENTIATION_UNMERGE_AREA,MATCH(H9,DIFFERENTIATION_ID_DIFF,0)))</f>
        <v/>
      </c>
      <c r="I11" s="1659" t="str">
        <f>IF(I9="","",INDEX(DIFFERENTIATION_UNMERGE_AREA,MATCH(I9,DIFFERENTIATION_ID_DIFF,0)))</f>
        <v>Территория 1</v>
      </c>
      <c r="J11" s="2393" t="str">
        <f>IF(J9="","",INDEX(DIFFERENTIATION_UNMERGE_AREA,MATCH(J9,DIFFERENTIATION_ID_DIFF,0)))</f>
        <v>Территория 2</v>
      </c>
      <c r="K11" s="2393" t="str">
        <f>IF(K9="","",INDEX(DIFFERENTIATION_UNMERGE_AREA,MATCH(K9,DIFFERENTIATION_ID_DIFF,0)))</f>
        <v>Территория 2</v>
      </c>
      <c r="L11" s="2393" t="str">
        <f>IF(L9="","",INDEX(DIFFERENTIATION_UNMERGE_AREA,MATCH(L9,DIFFERENTIATION_ID_DIFF,0)))</f>
        <v>Территория 2</v>
      </c>
      <c r="M11" s="2393" t="str">
        <f>IF(M9="","",INDEX(DIFFERENTIATION_UNMERGE_AREA,MATCH(M9,DIFFERENTIATION_ID_DIFF,0)))</f>
        <v>Территория 3</v>
      </c>
      <c r="N11" s="2393" t="str">
        <f>IF(N9="","",INDEX(DIFFERENTIATION_UNMERGE_AREA,MATCH(N9,DIFFERENTIATION_ID_DIFF,0)))</f>
        <v>Территория 4</v>
      </c>
      <c r="O11" s="2393" t="str">
        <f>IF(O9="","",INDEX(DIFFERENTIATION_UNMERGE_AREA,MATCH(O9,DIFFERENTIATION_ID_DIFF,0)))</f>
        <v>Территория 5</v>
      </c>
      <c r="P11" s="2393" t="str">
        <f>IF(P9="","",INDEX(DIFFERENTIATION_UNMERGE_AREA,MATCH(P9,DIFFERENTIATION_ID_DIFF,0)))</f>
        <v>Территория 5</v>
      </c>
      <c r="Q11" s="2393" t="str">
        <f>IF(Q9="","",INDEX(DIFFERENTIATION_UNMERGE_AREA,MATCH(Q9,DIFFERENTIATION_ID_DIFF,0)))</f>
        <v>Территория 5</v>
      </c>
      <c r="R11" s="2393" t="str">
        <f>IF(R9="","",INDEX(DIFFERENTIATION_UNMERGE_AREA,MATCH(R9,DIFFERENTIATION_ID_DIFF,0)))</f>
        <v>Территория 6</v>
      </c>
      <c r="S11" s="2393" t="str">
        <f>IF(S9="","",INDEX(DIFFERENTIATION_UNMERGE_AREA,MATCH(S9,DIFFERENTIATION_ID_DIFF,0)))</f>
        <v>Территория 7</v>
      </c>
      <c r="T11" s="2393" t="str">
        <f>IF(T9="","",INDEX(DIFFERENTIATION_UNMERGE_AREA,MATCH(T9,DIFFERENTIATION_ID_DIFF,0)))</f>
        <v>Территория 7</v>
      </c>
      <c r="U11" s="2393" t="str">
        <f>IF(U9="","",INDEX(DIFFERENTIATION_UNMERGE_AREA,MATCH(U9,DIFFERENTIATION_ID_DIFF,0)))</f>
        <v>Территория 7</v>
      </c>
      <c r="V11" s="2393" t="str">
        <f>IF(V9="","",INDEX(DIFFERENTIATION_UNMERGE_AREA,MATCH(V9,DIFFERENTIATION_ID_DIFF,0)))</f>
        <v>Территория 8</v>
      </c>
      <c r="W11" s="2393" t="str">
        <f>IF(W9="","",INDEX(DIFFERENTIATION_UNMERGE_AREA,MATCH(W9,DIFFERENTIATION_ID_DIFF,0)))</f>
        <v>Территория 8</v>
      </c>
      <c r="X11" s="2393" t="str">
        <f>IF(X9="","",INDEX(DIFFERENTIATION_UNMERGE_AREA,MATCH(X9,DIFFERENTIATION_ID_DIFF,0)))</f>
        <v>Территория 8</v>
      </c>
      <c r="Y11" s="2393" t="str">
        <f>IF(Y9="","",INDEX(DIFFERENTIATION_UNMERGE_AREA,MATCH(Y9,DIFFERENTIATION_ID_DIFF,0)))</f>
        <v>Территория 9</v>
      </c>
      <c r="Z11" s="2127"/>
      <c r="AV11" s="1631">
        <v>11</v>
      </c>
    </row>
    <row customHeight="1" ht="11.25" hidden="1">
      <c r="E12" s="1662"/>
      <c r="F12" s="2390" t="s">
        <v>645</v>
      </c>
      <c r="G12" s="2391"/>
      <c r="H12" s="1663" t="str">
        <f>IF(H9="","",INDEX(DIFFERENTIATION_UNMERGE_SYSTEM,MATCH(H9,DIFFERENTIATION_ID_DIFF,0)))</f>
        <v/>
      </c>
      <c r="I12" s="1663" t="str">
        <f>IF(I9="","",INDEX(DIFFERENTIATION_UNMERGE_SYSTEM,MATCH(I9,DIFFERENTIATION_ID_DIFF,0)))</f>
        <v>Центральная котельная, а. Адыге-Хабль</v>
      </c>
      <c r="J12" s="1663" t="str">
        <f>IF(J9="","",INDEX(DIFFERENTIATION_UNMERGE_SYSTEM,MATCH(J9,DIFFERENTIATION_ID_DIFF,0)))</f>
        <v>Центральная котельная, г. Теберда</v>
      </c>
      <c r="K12" s="1663" t="str">
        <f>IF(K9="","",INDEX(DIFFERENTIATION_UNMERGE_SYSTEM,MATCH(K9,DIFFERENTIATION_ID_DIFF,0)))</f>
        <v>Котельная "Южная", г. Теберда</v>
      </c>
      <c r="L12" s="1663" t="str">
        <f>IF(L9="","",INDEX(DIFFERENTIATION_UNMERGE_SYSTEM,MATCH(L9,DIFFERENTIATION_ID_DIFF,0)))</f>
        <v>Котельная заповедника, г. Теберда</v>
      </c>
      <c r="M12" s="1663" t="str">
        <f>IF(M9="","",INDEX(DIFFERENTIATION_UNMERGE_SYSTEM,MATCH(M9,DIFFERENTIATION_ID_DIFF,0)))</f>
        <v>Центральная котельная, п. Домбай</v>
      </c>
      <c r="N12" s="1663" t="str">
        <f>IF(N9="","",INDEX(DIFFERENTIATION_UNMERGE_SYSTEM,MATCH(N9,DIFFERENTIATION_ID_DIFF,0)))</f>
        <v>АБМК, п. Правокубанский</v>
      </c>
      <c r="O12" s="1663" t="str">
        <f>IF(O9="","",INDEX(DIFFERENTIATION_UNMERGE_SYSTEM,MATCH(O9,DIFFERENTIATION_ID_DIFF,0)))</f>
        <v>Котельная №1, с. Учкекен</v>
      </c>
      <c r="P12" s="1663" t="str">
        <f>IF(P9="","",INDEX(DIFFERENTIATION_UNMERGE_SYSTEM,MATCH(P9,DIFFERENTIATION_ID_DIFF,0)))</f>
        <v>Котельная №2, с. Учкекен</v>
      </c>
      <c r="Q12" s="1663" t="str">
        <f>IF(Q9="","",INDEX(DIFFERENTIATION_UNMERGE_SYSTEM,MATCH(Q9,DIFFERENTIATION_ID_DIFF,0)))</f>
        <v>Котельная №3, с. Учкекен</v>
      </c>
      <c r="R12" s="1663" t="str">
        <f>IF(R9="","",INDEX(DIFFERENTIATION_UNMERGE_SYSTEM,MATCH(R9,DIFFERENTIATION_ID_DIFF,0)))</f>
        <v>Центральная котельная, п. Эркен-Шахар</v>
      </c>
      <c r="S12" s="1663" t="str">
        <f>IF(S9="","",INDEX(DIFFERENTIATION_UNMERGE_SYSTEM,MATCH(S9,DIFFERENTIATION_ID_DIFF,0)))</f>
        <v>Центральная котельная, п. Кавказский</v>
      </c>
      <c r="T12" s="1663" t="str">
        <f>IF(T9="","",INDEX(DIFFERENTIATION_UNMERGE_SYSTEM,MATCH(T9,DIFFERENTIATION_ID_DIFF,0)))</f>
        <v>Центральная котельная, п. Октябрьский</v>
      </c>
      <c r="U12" s="1663" t="str">
        <f>IF(U9="","",INDEX(DIFFERENTIATION_UNMERGE_SYSTEM,MATCH(U9,DIFFERENTIATION_ID_DIFF,0)))</f>
        <v>Центральная котельная, п. Ударный</v>
      </c>
      <c r="V12" s="1663" t="str">
        <f>IF(V9="","",INDEX(DIFFERENTIATION_UNMERGE_SYSTEM,MATCH(V9,DIFFERENTIATION_ID_DIFF,0)))</f>
        <v>Центральная котельная, ст. Преградная</v>
      </c>
      <c r="W12" s="1663" t="str">
        <f>IF(W9="","",INDEX(DIFFERENTIATION_UNMERGE_SYSTEM,MATCH(W9,DIFFERENTIATION_ID_DIFF,0)))</f>
        <v>Центральная котельная, с. Уруп</v>
      </c>
      <c r="X12" s="1663" t="str">
        <f>IF(X9="","",INDEX(DIFFERENTIATION_UNMERGE_SYSTEM,MATCH(X9,DIFFERENTIATION_ID_DIFF,0)))</f>
        <v>Центральная котельная, п. Медногорский</v>
      </c>
      <c r="Y12" s="1663" t="str">
        <f>IF(Y9="","",INDEX(DIFFERENTIATION_UNMERGE_SYSTEM,MATCH(Y9,DIFFERENTIATION_ID_DIFF,0)))</f>
        <v>Центральная котельная, а. Хабез</v>
      </c>
      <c r="Z12" s="2127"/>
      <c r="AV12" s="1631">
        <v>0</v>
      </c>
    </row>
    <row customHeight="1" ht="11.549999999999999">
      <c r="E13" s="2369" t="s">
        <v>380</v>
      </c>
      <c r="F13" s="2370"/>
      <c r="G13" s="2370"/>
      <c r="H13" s="1656"/>
      <c r="I13" s="1656"/>
      <c r="J13" s="2367"/>
      <c r="K13" s="2367"/>
      <c r="L13" s="2367"/>
      <c r="M13" s="2367"/>
      <c r="N13" s="2367"/>
      <c r="O13" s="2367"/>
      <c r="P13" s="2367"/>
      <c r="Q13" s="2367"/>
      <c r="R13" s="2367"/>
      <c r="S13" s="2367"/>
      <c r="T13" s="2367"/>
      <c r="U13" s="2367"/>
      <c r="V13" s="2367"/>
      <c r="W13" s="2367"/>
      <c r="X13" s="2367"/>
      <c r="Y13" s="2367"/>
      <c r="Z13" s="2127"/>
      <c r="AV13" s="1631">
        <v>11</v>
      </c>
    </row>
    <row customHeight="1" ht="24">
      <c r="E14" s="1657" t="s">
        <v>88</v>
      </c>
      <c r="F14" s="1660" t="s">
        <v>382</v>
      </c>
      <c r="G14" s="1660" t="s">
        <v>646</v>
      </c>
      <c r="H14" s="1660" t="s">
        <v>383</v>
      </c>
      <c r="I14" s="1660" t="s">
        <v>383</v>
      </c>
      <c r="J14" s="2312" t="s">
        <v>383</v>
      </c>
      <c r="K14" s="2312" t="s">
        <v>383</v>
      </c>
      <c r="L14" s="2312" t="s">
        <v>383</v>
      </c>
      <c r="M14" s="2312" t="s">
        <v>383</v>
      </c>
      <c r="N14" s="2312" t="s">
        <v>383</v>
      </c>
      <c r="O14" s="2312" t="s">
        <v>383</v>
      </c>
      <c r="P14" s="2312" t="s">
        <v>383</v>
      </c>
      <c r="Q14" s="2312" t="s">
        <v>383</v>
      </c>
      <c r="R14" s="2312" t="s">
        <v>383</v>
      </c>
      <c r="S14" s="2312" t="s">
        <v>383</v>
      </c>
      <c r="T14" s="2312" t="s">
        <v>383</v>
      </c>
      <c r="U14" s="2312" t="s">
        <v>383</v>
      </c>
      <c r="V14" s="2312" t="s">
        <v>383</v>
      </c>
      <c r="W14" s="2312" t="s">
        <v>383</v>
      </c>
      <c r="X14" s="2312" t="s">
        <v>383</v>
      </c>
      <c r="Y14" s="2312" t="s">
        <v>383</v>
      </c>
      <c r="Z14" s="2127"/>
      <c r="AV14" s="1631">
        <v>23</v>
      </c>
    </row>
    <row customHeight="1" ht="19.95">
      <c r="D15" s="1638"/>
      <c r="E15" s="1630" t="s">
        <v>161</v>
      </c>
      <c r="F15" s="707" t="s">
        <v>871</v>
      </c>
      <c r="G15" s="1657" t="s">
        <v>632</v>
      </c>
      <c r="H15" s="557"/>
      <c r="I15" s="557"/>
      <c r="J15" s="557"/>
      <c r="K15" s="557"/>
      <c r="L15" s="557"/>
      <c r="M15" s="557"/>
      <c r="N15" s="557"/>
      <c r="O15" s="557"/>
      <c r="P15" s="557"/>
      <c r="Q15" s="557"/>
      <c r="R15" s="557"/>
      <c r="S15" s="557"/>
      <c r="T15" s="557"/>
      <c r="U15" s="557"/>
      <c r="V15" s="557"/>
      <c r="W15" s="557"/>
      <c r="X15" s="557"/>
      <c r="Y15" s="557"/>
      <c r="Z15" s="289" t="s">
        <v>872</v>
      </c>
      <c r="AA15" s="543" t="s">
        <v>726</v>
      </c>
      <c r="AV15" s="1631">
        <v>19</v>
      </c>
    </row>
    <row customHeight="1" ht="24">
      <c r="D16" s="1638"/>
      <c r="E16" s="1630" t="s">
        <v>104</v>
      </c>
      <c r="F16" s="1665" t="s">
        <v>873</v>
      </c>
      <c r="G16" s="1657" t="s">
        <v>632</v>
      </c>
      <c r="H16" s="558">
        <f>SUM(H17,H20:H27)</f>
        <v>0</v>
      </c>
      <c r="I16" s="558">
        <f>SUM(I17,I20:I27)</f>
        <v>0</v>
      </c>
      <c r="J16" s="558">
        <f>SUM(J17,J20:J27)</f>
        <v>0</v>
      </c>
      <c r="K16" s="558">
        <f>SUM(K17,K20:K27)</f>
        <v>0</v>
      </c>
      <c r="L16" s="558">
        <f>SUM(L17,L20:L27)</f>
        <v>0</v>
      </c>
      <c r="M16" s="558">
        <f>SUM(M17,M20:M27)</f>
        <v>0</v>
      </c>
      <c r="N16" s="558">
        <f>SUM(N17,N20:N27)</f>
        <v>0</v>
      </c>
      <c r="O16" s="558">
        <f>SUM(O17,O20:O27)</f>
        <v>0</v>
      </c>
      <c r="P16" s="558">
        <f>SUM(P17,P20:P27)</f>
        <v>0</v>
      </c>
      <c r="Q16" s="558">
        <f>SUM(Q17,Q20:Q27)</f>
        <v>0</v>
      </c>
      <c r="R16" s="558">
        <f>SUM(R17,R20:R27)</f>
        <v>0</v>
      </c>
      <c r="S16" s="558">
        <f>SUM(S17,S20:S27)</f>
        <v>0</v>
      </c>
      <c r="T16" s="558">
        <f>SUM(T17,T20:T27)</f>
        <v>0</v>
      </c>
      <c r="U16" s="558">
        <f>SUM(U17,U20:U27)</f>
        <v>0</v>
      </c>
      <c r="V16" s="558">
        <f>SUM(V17,V20:V27)</f>
        <v>0</v>
      </c>
      <c r="W16" s="558">
        <f>SUM(W17,W20:W27)</f>
        <v>0</v>
      </c>
      <c r="X16" s="558">
        <f>SUM(X17,X20:X27)</f>
        <v>0</v>
      </c>
      <c r="Y16" s="558">
        <f>SUM(Y17,Y20:Y27)</f>
        <v>0</v>
      </c>
      <c r="Z16" s="289" t="s">
        <v>874</v>
      </c>
      <c r="AA16" s="543" t="s">
        <v>726</v>
      </c>
      <c r="AV16" s="1631">
        <v>23</v>
      </c>
    </row>
    <row customHeight="1" ht="35.699999999999996">
      <c r="D17" s="1638"/>
      <c r="E17" s="1664" t="s">
        <v>804</v>
      </c>
      <c r="F17" s="1667" t="s">
        <v>875</v>
      </c>
      <c r="G17" s="1654" t="s">
        <v>632</v>
      </c>
      <c r="H17" s="557"/>
      <c r="I17" s="557"/>
      <c r="J17" s="557"/>
      <c r="K17" s="557"/>
      <c r="L17" s="557"/>
      <c r="M17" s="557"/>
      <c r="N17" s="557"/>
      <c r="O17" s="557"/>
      <c r="P17" s="557"/>
      <c r="Q17" s="557"/>
      <c r="R17" s="557"/>
      <c r="S17" s="557"/>
      <c r="T17" s="557"/>
      <c r="U17" s="557"/>
      <c r="V17" s="557"/>
      <c r="W17" s="557"/>
      <c r="X17" s="557"/>
      <c r="Y17" s="557"/>
      <c r="Z17" s="289" t="s">
        <v>876</v>
      </c>
      <c r="AA17" s="543"/>
      <c r="AV17" s="1631">
        <v>34</v>
      </c>
    </row>
    <row customHeight="1" ht="19.95">
      <c r="D18" s="1638"/>
      <c r="E18" s="1664" t="s">
        <v>807</v>
      </c>
      <c r="F18" s="1668" t="s">
        <v>877</v>
      </c>
      <c r="G18" s="1654" t="s">
        <v>632</v>
      </c>
      <c r="H18" s="557"/>
      <c r="I18" s="557"/>
      <c r="J18" s="557"/>
      <c r="K18" s="557"/>
      <c r="L18" s="557"/>
      <c r="M18" s="557"/>
      <c r="N18" s="557"/>
      <c r="O18" s="557"/>
      <c r="P18" s="557"/>
      <c r="Q18" s="557"/>
      <c r="R18" s="557"/>
      <c r="S18" s="557"/>
      <c r="T18" s="557"/>
      <c r="U18" s="557"/>
      <c r="V18" s="557"/>
      <c r="W18" s="557"/>
      <c r="X18" s="557"/>
      <c r="Y18" s="557"/>
      <c r="Z18" s="289"/>
      <c r="AA18" s="543"/>
      <c r="AV18" s="1631">
        <v>19</v>
      </c>
    </row>
    <row customHeight="1" ht="24">
      <c r="D19" s="1638"/>
      <c r="E19" s="1664" t="s">
        <v>810</v>
      </c>
      <c r="F19" s="1668" t="s">
        <v>878</v>
      </c>
      <c r="G19" s="1654" t="s">
        <v>632</v>
      </c>
      <c r="H19" s="557"/>
      <c r="I19" s="557"/>
      <c r="J19" s="557"/>
      <c r="K19" s="557"/>
      <c r="L19" s="557"/>
      <c r="M19" s="557"/>
      <c r="N19" s="557"/>
      <c r="O19" s="557"/>
      <c r="P19" s="557"/>
      <c r="Q19" s="557"/>
      <c r="R19" s="557"/>
      <c r="S19" s="557"/>
      <c r="T19" s="557"/>
      <c r="U19" s="557"/>
      <c r="V19" s="557"/>
      <c r="W19" s="557"/>
      <c r="X19" s="557"/>
      <c r="Y19" s="557"/>
      <c r="Z19" s="289"/>
      <c r="AA19" s="543"/>
      <c r="AV19" s="1631">
        <v>23</v>
      </c>
    </row>
    <row customHeight="1" ht="35.699999999999996">
      <c r="D20" s="1638"/>
      <c r="E20" s="1664" t="s">
        <v>387</v>
      </c>
      <c r="F20" s="1667" t="s">
        <v>879</v>
      </c>
      <c r="G20" s="1654" t="s">
        <v>632</v>
      </c>
      <c r="H20" s="557"/>
      <c r="I20" s="557"/>
      <c r="J20" s="557"/>
      <c r="K20" s="557"/>
      <c r="L20" s="557"/>
      <c r="M20" s="557"/>
      <c r="N20" s="557"/>
      <c r="O20" s="557"/>
      <c r="P20" s="557"/>
      <c r="Q20" s="557"/>
      <c r="R20" s="557"/>
      <c r="S20" s="557"/>
      <c r="T20" s="557"/>
      <c r="U20" s="557"/>
      <c r="V20" s="557"/>
      <c r="W20" s="557"/>
      <c r="X20" s="557"/>
      <c r="Y20" s="557"/>
      <c r="Z20" s="289"/>
      <c r="AA20" s="543"/>
      <c r="AV20" s="1631">
        <v>34</v>
      </c>
    </row>
    <row customHeight="1" ht="48.29999999999999">
      <c r="D21" s="1638"/>
      <c r="E21" s="1664" t="s">
        <v>390</v>
      </c>
      <c r="F21" s="1667" t="s">
        <v>880</v>
      </c>
      <c r="G21" s="1654" t="s">
        <v>632</v>
      </c>
      <c r="H21" s="557"/>
      <c r="I21" s="557"/>
      <c r="J21" s="557"/>
      <c r="K21" s="557"/>
      <c r="L21" s="557"/>
      <c r="M21" s="557"/>
      <c r="N21" s="557"/>
      <c r="O21" s="557"/>
      <c r="P21" s="557"/>
      <c r="Q21" s="557"/>
      <c r="R21" s="557"/>
      <c r="S21" s="557"/>
      <c r="T21" s="557"/>
      <c r="U21" s="557"/>
      <c r="V21" s="557"/>
      <c r="W21" s="557"/>
      <c r="X21" s="557"/>
      <c r="Y21" s="557"/>
      <c r="Z21" s="289"/>
      <c r="AA21" s="543"/>
      <c r="AV21" s="1631">
        <v>46</v>
      </c>
    </row>
    <row customHeight="1" ht="60">
      <c r="D22" s="1638"/>
      <c r="E22" s="1664" t="s">
        <v>824</v>
      </c>
      <c r="F22" s="1667" t="s">
        <v>881</v>
      </c>
      <c r="G22" s="1654" t="s">
        <v>632</v>
      </c>
      <c r="H22" s="557"/>
      <c r="I22" s="557"/>
      <c r="J22" s="557"/>
      <c r="K22" s="557"/>
      <c r="L22" s="557"/>
      <c r="M22" s="557"/>
      <c r="N22" s="557"/>
      <c r="O22" s="557"/>
      <c r="P22" s="557"/>
      <c r="Q22" s="557"/>
      <c r="R22" s="557"/>
      <c r="S22" s="557"/>
      <c r="T22" s="557"/>
      <c r="U22" s="557"/>
      <c r="V22" s="557"/>
      <c r="W22" s="557"/>
      <c r="X22" s="557"/>
      <c r="Y22" s="557"/>
      <c r="Z22" s="289"/>
      <c r="AA22" s="543"/>
      <c r="AV22" s="1631">
        <v>57</v>
      </c>
    </row>
    <row customHeight="1" ht="35.699999999999996">
      <c r="D23" s="1638"/>
      <c r="E23" s="1664" t="s">
        <v>831</v>
      </c>
      <c r="F23" s="1667" t="s">
        <v>882</v>
      </c>
      <c r="G23" s="1654" t="s">
        <v>632</v>
      </c>
      <c r="H23" s="557"/>
      <c r="I23" s="557"/>
      <c r="J23" s="557"/>
      <c r="K23" s="557"/>
      <c r="L23" s="557"/>
      <c r="M23" s="557"/>
      <c r="N23" s="557"/>
      <c r="O23" s="557"/>
      <c r="P23" s="557"/>
      <c r="Q23" s="557"/>
      <c r="R23" s="557"/>
      <c r="S23" s="557"/>
      <c r="T23" s="557"/>
      <c r="U23" s="557"/>
      <c r="V23" s="557"/>
      <c r="W23" s="557"/>
      <c r="X23" s="557"/>
      <c r="Y23" s="557"/>
      <c r="Z23" s="289"/>
      <c r="AA23" s="543"/>
      <c r="AV23" s="1631">
        <v>34</v>
      </c>
    </row>
    <row customHeight="1" ht="35.699999999999996">
      <c r="D24" s="1638"/>
      <c r="E24" s="1664" t="s">
        <v>833</v>
      </c>
      <c r="F24" s="1667" t="s">
        <v>883</v>
      </c>
      <c r="G24" s="1654" t="s">
        <v>632</v>
      </c>
      <c r="H24" s="557"/>
      <c r="I24" s="557"/>
      <c r="J24" s="557"/>
      <c r="K24" s="557"/>
      <c r="L24" s="557"/>
      <c r="M24" s="557"/>
      <c r="N24" s="557"/>
      <c r="O24" s="557"/>
      <c r="P24" s="557"/>
      <c r="Q24" s="557"/>
      <c r="R24" s="557"/>
      <c r="S24" s="557"/>
      <c r="T24" s="557"/>
      <c r="U24" s="557"/>
      <c r="V24" s="557"/>
      <c r="W24" s="557"/>
      <c r="X24" s="557"/>
      <c r="Y24" s="557"/>
      <c r="Z24" s="289"/>
      <c r="AA24" s="543"/>
      <c r="AV24" s="1631">
        <v>34</v>
      </c>
    </row>
    <row customHeight="1" ht="24">
      <c r="D25" s="1638"/>
      <c r="E25" s="1664" t="s">
        <v>835</v>
      </c>
      <c r="F25" s="1667" t="s">
        <v>884</v>
      </c>
      <c r="G25" s="1654" t="s">
        <v>632</v>
      </c>
      <c r="H25" s="557"/>
      <c r="I25" s="557"/>
      <c r="J25" s="557"/>
      <c r="K25" s="557"/>
      <c r="L25" s="557"/>
      <c r="M25" s="557"/>
      <c r="N25" s="557"/>
      <c r="O25" s="557"/>
      <c r="P25" s="557"/>
      <c r="Q25" s="557"/>
      <c r="R25" s="557"/>
      <c r="S25" s="557"/>
      <c r="T25" s="557"/>
      <c r="U25" s="557"/>
      <c r="V25" s="557"/>
      <c r="W25" s="557"/>
      <c r="X25" s="557"/>
      <c r="Y25" s="557"/>
      <c r="Z25" s="289"/>
      <c r="AA25" s="543"/>
      <c r="AV25" s="1631">
        <v>23</v>
      </c>
    </row>
    <row customHeight="1" ht="76.5">
      <c r="D26" s="1638"/>
      <c r="E26" s="1664" t="s">
        <v>837</v>
      </c>
      <c r="F26" s="1667" t="s">
        <v>885</v>
      </c>
      <c r="G26" s="1654" t="s">
        <v>632</v>
      </c>
      <c r="H26" s="557"/>
      <c r="I26" s="557"/>
      <c r="J26" s="557"/>
      <c r="K26" s="557"/>
      <c r="L26" s="557"/>
      <c r="M26" s="557"/>
      <c r="N26" s="557"/>
      <c r="O26" s="557"/>
      <c r="P26" s="557"/>
      <c r="Q26" s="557"/>
      <c r="R26" s="557"/>
      <c r="S26" s="557"/>
      <c r="T26" s="557"/>
      <c r="U26" s="557"/>
      <c r="V26" s="557"/>
      <c r="W26" s="557"/>
      <c r="X26" s="557"/>
      <c r="Y26" s="557"/>
      <c r="Z26" s="289"/>
      <c r="AA26" s="543"/>
      <c r="AV26" s="1631">
        <v>73</v>
      </c>
    </row>
    <row s="1366" customFormat="1" customHeight="1" ht="35.699999999999996">
      <c r="A27" s="987"/>
      <c r="C27" s="1636"/>
      <c r="D27" s="1638"/>
      <c r="E27" s="1629" t="s">
        <v>841</v>
      </c>
      <c r="F27" s="1628" t="s">
        <v>886</v>
      </c>
      <c r="G27" s="1655" t="s">
        <v>632</v>
      </c>
      <c r="H27" s="579">
        <f>SUM(H28:H29)</f>
        <v>0</v>
      </c>
      <c r="I27" s="579">
        <f>SUM(I28:I29)</f>
        <v>0</v>
      </c>
      <c r="J27" s="579">
        <f>SUM(J28:J29)</f>
        <v>0</v>
      </c>
      <c r="K27" s="579">
        <f>SUM(K28:K29)</f>
        <v>0</v>
      </c>
      <c r="L27" s="579">
        <f>SUM(L28:L29)</f>
        <v>0</v>
      </c>
      <c r="M27" s="579">
        <f>SUM(M28:M29)</f>
        <v>0</v>
      </c>
      <c r="N27" s="579">
        <f>SUM(N28:N29)</f>
        <v>0</v>
      </c>
      <c r="O27" s="579">
        <f>SUM(O28:O29)</f>
        <v>0</v>
      </c>
      <c r="P27" s="579">
        <f>SUM(P28:P29)</f>
        <v>0</v>
      </c>
      <c r="Q27" s="579">
        <f>SUM(Q28:Q29)</f>
        <v>0</v>
      </c>
      <c r="R27" s="579">
        <f>SUM(R28:R29)</f>
        <v>0</v>
      </c>
      <c r="S27" s="579">
        <f>SUM(S28:S29)</f>
        <v>0</v>
      </c>
      <c r="T27" s="579">
        <f>SUM(T28:T29)</f>
        <v>0</v>
      </c>
      <c r="U27" s="579">
        <f>SUM(U28:U29)</f>
        <v>0</v>
      </c>
      <c r="V27" s="579">
        <f>SUM(V28:V29)</f>
        <v>0</v>
      </c>
      <c r="W27" s="579">
        <f>SUM(W28:W29)</f>
        <v>0</v>
      </c>
      <c r="X27" s="579">
        <f>SUM(X28:X29)</f>
        <v>0</v>
      </c>
      <c r="Y27" s="579">
        <f>SUM(Y28:Y29)</f>
        <v>0</v>
      </c>
      <c r="Z27" s="289" t="s">
        <v>839</v>
      </c>
      <c r="AA27" s="543"/>
      <c r="AB27" s="1636"/>
      <c r="AC27" s="1636"/>
      <c r="AH27" s="1636"/>
      <c r="AK27" s="544"/>
      <c r="AQ27" s="1632"/>
      <c r="AR27" s="1632"/>
      <c r="AS27" s="1632"/>
      <c r="AT27" s="1632"/>
      <c r="AU27" s="1632"/>
      <c r="AV27" s="1160">
        <v>34</v>
      </c>
    </row>
    <row s="1642" customFormat="1" customHeight="1" ht="1.05">
      <c r="A28" s="1167"/>
      <c r="D28" s="548"/>
      <c r="E28" s="802" t="str">
        <f>E27&amp;".0"</f>
        <v>2.9.0</v>
      </c>
      <c r="F28" s="991"/>
      <c r="G28" s="551"/>
      <c r="H28" s="992"/>
      <c r="I28" s="992"/>
      <c r="J28" s="992"/>
      <c r="K28" s="992"/>
      <c r="L28" s="992"/>
      <c r="M28" s="992"/>
      <c r="N28" s="992"/>
      <c r="O28" s="992"/>
      <c r="P28" s="992"/>
      <c r="Q28" s="992"/>
      <c r="R28" s="992"/>
      <c r="S28" s="992"/>
      <c r="T28" s="992"/>
      <c r="U28" s="992"/>
      <c r="V28" s="992"/>
      <c r="W28" s="992"/>
      <c r="X28" s="992"/>
      <c r="Y28" s="992"/>
      <c r="Z28" s="993"/>
      <c r="AV28" s="1636">
        <v>1</v>
      </c>
    </row>
    <row s="1366" customFormat="1" customHeight="1" ht="19.95">
      <c r="A29" s="987"/>
      <c r="C29" s="1636"/>
      <c r="D29" s="1633"/>
      <c r="E29" s="570"/>
      <c r="F29" s="1666" t="s">
        <v>657</v>
      </c>
      <c r="G29" s="572"/>
      <c r="H29" s="573"/>
      <c r="I29" s="573"/>
      <c r="J29" s="2761"/>
      <c r="K29" s="2762"/>
      <c r="L29" s="2763"/>
      <c r="M29" s="2764"/>
      <c r="N29" s="2765"/>
      <c r="O29" s="2766"/>
      <c r="P29" s="2767"/>
      <c r="Q29" s="2768"/>
      <c r="R29" s="2769"/>
      <c r="S29" s="2770"/>
      <c r="T29" s="2771"/>
      <c r="U29" s="2772"/>
      <c r="V29" s="2773"/>
      <c r="W29" s="2774"/>
      <c r="X29" s="2775"/>
      <c r="Y29" s="2776"/>
      <c r="Z29" s="301" t="s">
        <v>840</v>
      </c>
      <c r="AA29" s="543"/>
      <c r="AB29" s="1636"/>
      <c r="AC29" s="1636"/>
      <c r="AH29" s="1636"/>
      <c r="AK29" s="544"/>
      <c r="AQ29" s="1632"/>
      <c r="AR29" s="1632"/>
      <c r="AS29" s="1632"/>
      <c r="AT29" s="1632"/>
      <c r="AU29" s="1632"/>
      <c r="AV29" s="1160">
        <v>19</v>
      </c>
    </row>
    <row s="1366" customFormat="1" customHeight="1" ht="24">
      <c r="A30" s="987"/>
      <c r="C30" s="1636"/>
      <c r="D30" s="1638"/>
      <c r="E30" s="1664" t="s">
        <v>90</v>
      </c>
      <c r="F30" s="1661" t="s">
        <v>887</v>
      </c>
      <c r="G30" s="1654" t="s">
        <v>632</v>
      </c>
      <c r="H30" s="557"/>
      <c r="I30" s="557"/>
      <c r="J30" s="557"/>
      <c r="K30" s="557"/>
      <c r="L30" s="557"/>
      <c r="M30" s="557"/>
      <c r="N30" s="557"/>
      <c r="O30" s="557"/>
      <c r="P30" s="557"/>
      <c r="Q30" s="557"/>
      <c r="R30" s="557"/>
      <c r="S30" s="557"/>
      <c r="T30" s="557"/>
      <c r="U30" s="557"/>
      <c r="V30" s="557"/>
      <c r="W30" s="557"/>
      <c r="X30" s="557"/>
      <c r="Y30" s="557"/>
      <c r="Z30" s="289"/>
      <c r="AA30" s="543"/>
      <c r="AB30" s="1636"/>
      <c r="AC30" s="1636"/>
      <c r="AH30" s="1636"/>
      <c r="AK30" s="544"/>
      <c r="AQ30" s="1632"/>
      <c r="AR30" s="1632"/>
      <c r="AS30" s="1632"/>
      <c r="AT30" s="1632"/>
      <c r="AU30" s="1632"/>
      <c r="AV30" s="1160">
        <v>23</v>
      </c>
    </row>
    <row s="1366" customFormat="1" customHeight="1" ht="35.699999999999996">
      <c r="A31" s="987"/>
      <c r="C31" s="1636"/>
      <c r="D31" s="575"/>
      <c r="E31" s="1664" t="s">
        <v>91</v>
      </c>
      <c r="F31" s="1661" t="s">
        <v>888</v>
      </c>
      <c r="G31" s="1654" t="s">
        <v>632</v>
      </c>
      <c r="H31" s="557"/>
      <c r="I31" s="557"/>
      <c r="J31" s="557"/>
      <c r="K31" s="557"/>
      <c r="L31" s="557"/>
      <c r="M31" s="557"/>
      <c r="N31" s="557"/>
      <c r="O31" s="557"/>
      <c r="P31" s="557"/>
      <c r="Q31" s="557"/>
      <c r="R31" s="557"/>
      <c r="S31" s="557"/>
      <c r="T31" s="557"/>
      <c r="U31" s="557"/>
      <c r="V31" s="557"/>
      <c r="W31" s="557"/>
      <c r="X31" s="557"/>
      <c r="Y31" s="557"/>
      <c r="Z31" s="289" t="s">
        <v>889</v>
      </c>
      <c r="AA31" s="543"/>
      <c r="AB31" s="1636"/>
      <c r="AC31" s="1636"/>
      <c r="AH31" s="1636"/>
      <c r="AK31" s="544"/>
      <c r="AQ31" s="1632"/>
      <c r="AR31" s="1632"/>
      <c r="AS31" s="1632"/>
      <c r="AT31" s="1632"/>
      <c r="AU31" s="1632"/>
      <c r="AV31" s="1160">
        <v>34</v>
      </c>
    </row>
    <row s="1366" customFormat="1" customHeight="1" ht="24">
      <c r="A32" s="987"/>
      <c r="C32" s="1636"/>
      <c r="D32" s="1638"/>
      <c r="E32" s="1664" t="s">
        <v>849</v>
      </c>
      <c r="F32" s="690" t="s">
        <v>853</v>
      </c>
      <c r="G32" s="1654" t="s">
        <v>632</v>
      </c>
      <c r="H32" s="557"/>
      <c r="I32" s="557"/>
      <c r="J32" s="557"/>
      <c r="K32" s="557"/>
      <c r="L32" s="557"/>
      <c r="M32" s="557"/>
      <c r="N32" s="557"/>
      <c r="O32" s="557"/>
      <c r="P32" s="557"/>
      <c r="Q32" s="557"/>
      <c r="R32" s="557"/>
      <c r="S32" s="557"/>
      <c r="T32" s="557"/>
      <c r="U32" s="557"/>
      <c r="V32" s="557"/>
      <c r="W32" s="557"/>
      <c r="X32" s="557"/>
      <c r="Y32" s="557"/>
      <c r="Z32" s="289" t="s">
        <v>890</v>
      </c>
      <c r="AA32" s="543"/>
      <c r="AB32" s="1636"/>
      <c r="AC32" s="1636"/>
      <c r="AH32" s="1636"/>
      <c r="AK32" s="544"/>
      <c r="AQ32" s="1632"/>
      <c r="AR32" s="1632"/>
      <c r="AS32" s="1632"/>
      <c r="AT32" s="1632"/>
      <c r="AU32" s="1632"/>
      <c r="AV32" s="1160">
        <v>23</v>
      </c>
    </row>
    <row s="1366" customFormat="1" customHeight="1" ht="24">
      <c r="A33" s="987"/>
      <c r="C33" s="1636"/>
      <c r="D33" s="1638"/>
      <c r="E33" s="1664" t="s">
        <v>891</v>
      </c>
      <c r="F33" s="690" t="s">
        <v>892</v>
      </c>
      <c r="G33" s="1654" t="s">
        <v>632</v>
      </c>
      <c r="H33" s="557"/>
      <c r="I33" s="557"/>
      <c r="J33" s="557"/>
      <c r="K33" s="557"/>
      <c r="L33" s="557"/>
      <c r="M33" s="557"/>
      <c r="N33" s="557"/>
      <c r="O33" s="557"/>
      <c r="P33" s="557"/>
      <c r="Q33" s="557"/>
      <c r="R33" s="557"/>
      <c r="S33" s="557"/>
      <c r="T33" s="557"/>
      <c r="U33" s="557"/>
      <c r="V33" s="557"/>
      <c r="W33" s="557"/>
      <c r="X33" s="557"/>
      <c r="Y33" s="557"/>
      <c r="Z33" s="289" t="s">
        <v>893</v>
      </c>
      <c r="AA33" s="543"/>
      <c r="AB33" s="1636"/>
      <c r="AC33" s="1636"/>
      <c r="AH33" s="1636"/>
      <c r="AK33" s="544"/>
      <c r="AQ33" s="1632"/>
      <c r="AR33" s="1632"/>
      <c r="AS33" s="1632"/>
      <c r="AT33" s="1632"/>
      <c r="AU33" s="1632"/>
      <c r="AV33" s="1160">
        <v>23</v>
      </c>
    </row>
    <row s="1366" customFormat="1" customHeight="1" ht="24">
      <c r="A34" s="987"/>
      <c r="C34" s="1636"/>
      <c r="D34" s="1638"/>
      <c r="E34" s="1664" t="s">
        <v>894</v>
      </c>
      <c r="F34" s="690" t="s">
        <v>859</v>
      </c>
      <c r="G34" s="1654" t="s">
        <v>632</v>
      </c>
      <c r="H34" s="557"/>
      <c r="I34" s="557"/>
      <c r="J34" s="557"/>
      <c r="K34" s="557"/>
      <c r="L34" s="557"/>
      <c r="M34" s="557"/>
      <c r="N34" s="557"/>
      <c r="O34" s="557"/>
      <c r="P34" s="557"/>
      <c r="Q34" s="557"/>
      <c r="R34" s="557"/>
      <c r="S34" s="557"/>
      <c r="T34" s="557"/>
      <c r="U34" s="557"/>
      <c r="V34" s="557"/>
      <c r="W34" s="557"/>
      <c r="X34" s="557"/>
      <c r="Y34" s="557"/>
      <c r="Z34" s="289" t="s">
        <v>895</v>
      </c>
      <c r="AA34" s="543"/>
      <c r="AB34" s="1636"/>
      <c r="AC34" s="1636"/>
      <c r="AH34" s="1636"/>
      <c r="AK34" s="544"/>
      <c r="AQ34" s="1632"/>
      <c r="AR34" s="1632"/>
      <c r="AS34" s="1632"/>
      <c r="AT34" s="1632"/>
      <c r="AU34" s="1632"/>
      <c r="AV34" s="1160">
        <v>23</v>
      </c>
    </row>
    <row s="1366" customFormat="1" customHeight="1" ht="35.699999999999996">
      <c r="A35" s="987"/>
      <c r="C35" s="1636" t="s">
        <v>668</v>
      </c>
      <c r="D35" s="1638"/>
      <c r="E35" s="1664" t="s">
        <v>116</v>
      </c>
      <c r="F35" s="1661" t="s">
        <v>725</v>
      </c>
      <c r="G35" s="1657" t="s">
        <v>386</v>
      </c>
      <c r="H35" s="401"/>
      <c r="I35" s="401"/>
      <c r="J35" s="818"/>
      <c r="K35" s="818"/>
      <c r="L35" s="818"/>
      <c r="M35" s="818"/>
      <c r="N35" s="818"/>
      <c r="O35" s="818"/>
      <c r="P35" s="818"/>
      <c r="Q35" s="818"/>
      <c r="R35" s="818"/>
      <c r="S35" s="818"/>
      <c r="T35" s="818"/>
      <c r="U35" s="818"/>
      <c r="V35" s="818"/>
      <c r="W35" s="818"/>
      <c r="X35" s="818"/>
      <c r="Y35" s="818"/>
      <c r="Z35" s="289" t="s">
        <v>896</v>
      </c>
      <c r="AA35" s="543"/>
      <c r="AB35" s="1636"/>
      <c r="AC35" s="1636"/>
      <c r="AH35" s="1636"/>
      <c r="AK35" s="544"/>
      <c r="AQ35" s="1632"/>
      <c r="AR35" s="1632"/>
      <c r="AS35" s="1632"/>
      <c r="AT35" s="1632"/>
      <c r="AU35" s="1632"/>
      <c r="AV35" s="1160">
        <v>34</v>
      </c>
    </row>
    <row s="1366" customFormat="1" customHeight="1" ht="35.699999999999996">
      <c r="A36" s="987"/>
      <c r="C36" s="1636"/>
      <c r="D36" s="1638"/>
      <c r="E36" s="1664" t="s">
        <v>92</v>
      </c>
      <c r="F36" s="1661" t="s">
        <v>897</v>
      </c>
      <c r="G36" s="1654" t="s">
        <v>864</v>
      </c>
      <c r="H36" s="545"/>
      <c r="I36" s="545"/>
      <c r="J36" s="545"/>
      <c r="K36" s="545"/>
      <c r="L36" s="545"/>
      <c r="M36" s="545"/>
      <c r="N36" s="545"/>
      <c r="O36" s="545"/>
      <c r="P36" s="545"/>
      <c r="Q36" s="545"/>
      <c r="R36" s="545"/>
      <c r="S36" s="545"/>
      <c r="T36" s="545"/>
      <c r="U36" s="545"/>
      <c r="V36" s="545"/>
      <c r="W36" s="545"/>
      <c r="X36" s="545"/>
      <c r="Y36" s="545"/>
      <c r="Z36" s="289" t="s">
        <v>865</v>
      </c>
      <c r="AA36" s="543"/>
      <c r="AB36" s="1636"/>
      <c r="AC36" s="1636"/>
      <c r="AH36" s="1636"/>
      <c r="AK36" s="544"/>
      <c r="AQ36" s="1632"/>
      <c r="AR36" s="1632"/>
      <c r="AS36" s="1632"/>
      <c r="AT36" s="1632"/>
      <c r="AU36" s="1632"/>
      <c r="AV36" s="1160">
        <v>34</v>
      </c>
    </row>
    <row s="1366" customFormat="1" customHeight="1" ht="24">
      <c r="A37" s="987"/>
      <c r="C37" s="1636"/>
      <c r="D37" s="1638"/>
      <c r="E37" s="1664" t="s">
        <v>93</v>
      </c>
      <c r="F37" s="1661" t="s">
        <v>898</v>
      </c>
      <c r="G37" s="1654" t="s">
        <v>867</v>
      </c>
      <c r="H37" s="545"/>
      <c r="I37" s="545"/>
      <c r="J37" s="545"/>
      <c r="K37" s="545"/>
      <c r="L37" s="545"/>
      <c r="M37" s="545"/>
      <c r="N37" s="545"/>
      <c r="O37" s="545"/>
      <c r="P37" s="545"/>
      <c r="Q37" s="545"/>
      <c r="R37" s="545"/>
      <c r="S37" s="545"/>
      <c r="T37" s="545"/>
      <c r="U37" s="545"/>
      <c r="V37" s="545"/>
      <c r="W37" s="545"/>
      <c r="X37" s="545"/>
      <c r="Y37" s="545"/>
      <c r="Z37" s="289" t="s">
        <v>868</v>
      </c>
      <c r="AA37" s="543"/>
      <c r="AB37" s="1636"/>
      <c r="AC37" s="1636"/>
      <c r="AH37" s="1636"/>
      <c r="AK37" s="544"/>
      <c r="AQ37" s="1632"/>
      <c r="AR37" s="1632"/>
      <c r="AS37" s="1632"/>
      <c r="AT37" s="1632"/>
      <c r="AU37" s="1632"/>
      <c r="AV37" s="1160">
        <v>23</v>
      </c>
    </row>
    <row customHeight="1" ht="11.549999999999999">
      <c r="D38" s="1638"/>
      <c r="J38" s="1635"/>
      <c r="K38" s="1635"/>
      <c r="L38" s="1635"/>
      <c r="M38" s="1635"/>
      <c r="N38" s="1635"/>
      <c r="O38" s="1635"/>
      <c r="P38" s="1635"/>
      <c r="Q38" s="1635"/>
      <c r="R38" s="1635"/>
      <c r="S38" s="1635"/>
      <c r="T38" s="1635"/>
      <c r="U38" s="1635"/>
      <c r="V38" s="1635"/>
      <c r="W38" s="1635"/>
      <c r="X38" s="1635"/>
      <c r="Y38" s="1635"/>
      <c r="AV38" s="1631">
        <v>11</v>
      </c>
    </row>
    <row customHeight="1" ht="27.299999999999997">
      <c r="D39" s="1638"/>
      <c r="E39" s="1253" t="s">
        <v>899</v>
      </c>
      <c r="F39" s="2285" t="s">
        <v>900</v>
      </c>
      <c r="G39" s="2285"/>
      <c r="H39" s="369"/>
      <c r="I39" s="369"/>
      <c r="J39" s="1687"/>
      <c r="K39" s="1687"/>
      <c r="L39" s="1687"/>
      <c r="M39" s="1687"/>
      <c r="N39" s="1687"/>
      <c r="O39" s="1687"/>
      <c r="P39" s="1687"/>
      <c r="Q39" s="1687"/>
      <c r="R39" s="1687"/>
      <c r="S39" s="1687"/>
      <c r="T39" s="1687"/>
      <c r="U39" s="1687"/>
      <c r="V39" s="1687"/>
      <c r="W39" s="1687"/>
      <c r="X39" s="1687"/>
      <c r="Y39" s="1687"/>
      <c r="Z39" s="369"/>
      <c r="AV39" s="1631">
        <v>26</v>
      </c>
    </row>
    <row s="1641" customFormat="1" customHeight="1" ht="39.75">
      <c r="A40" s="987"/>
      <c r="B40" s="1636"/>
      <c r="C40" s="1636"/>
      <c r="D40" s="351"/>
      <c r="F40" s="2285" t="s">
        <v>901</v>
      </c>
      <c r="G40" s="2285"/>
      <c r="H40" s="369"/>
      <c r="I40" s="369"/>
      <c r="J40" s="1687"/>
      <c r="K40" s="1687"/>
      <c r="L40" s="1687"/>
      <c r="M40" s="1687"/>
      <c r="N40" s="1687"/>
      <c r="O40" s="1687"/>
      <c r="P40" s="1687"/>
      <c r="Q40" s="1687"/>
      <c r="R40" s="1687"/>
      <c r="S40" s="1687"/>
      <c r="T40" s="1687"/>
      <c r="U40" s="1687"/>
      <c r="V40" s="1687"/>
      <c r="W40" s="1687"/>
      <c r="X40" s="1687"/>
      <c r="Y40" s="1687"/>
      <c r="Z40" s="369"/>
      <c r="AA40" s="1160"/>
      <c r="AB40" s="1636"/>
      <c r="AC40" s="1636"/>
      <c r="AD40" s="1160"/>
      <c r="AE40" s="1160"/>
      <c r="AF40" s="1160"/>
      <c r="AG40" s="1160"/>
      <c r="AH40" s="1636"/>
      <c r="AI40" s="1160"/>
      <c r="AJ40" s="1160"/>
      <c r="AK40" s="544"/>
      <c r="AL40" s="1160"/>
      <c r="AM40" s="1160"/>
      <c r="AN40" s="1160"/>
      <c r="AO40" s="1160"/>
      <c r="AP40" s="1160"/>
      <c r="AQ40" s="1632"/>
      <c r="AR40" s="566"/>
      <c r="AS40" s="566"/>
      <c r="AT40" s="566"/>
      <c r="AU40" s="566"/>
      <c r="AV40" s="1641">
        <v>38</v>
      </c>
    </row>
    <row s="1641" customFormat="1" customHeight="1" ht="11.549999999999999">
      <c r="A41" s="987"/>
      <c r="B41" s="1636"/>
      <c r="C41" s="1636"/>
      <c r="D41" s="351"/>
      <c r="J41" s="1641"/>
      <c r="K41" s="1641"/>
      <c r="L41" s="1641"/>
      <c r="M41" s="1641"/>
      <c r="N41" s="1641"/>
      <c r="O41" s="1641"/>
      <c r="P41" s="1641"/>
      <c r="Q41" s="1641"/>
      <c r="R41" s="1641"/>
      <c r="S41" s="1641"/>
      <c r="T41" s="1641"/>
      <c r="U41" s="1641"/>
      <c r="V41" s="1641"/>
      <c r="W41" s="1641"/>
      <c r="X41" s="1641"/>
      <c r="Y41" s="1641"/>
      <c r="AA41" s="1160"/>
      <c r="AB41" s="1636"/>
      <c r="AC41" s="1636"/>
      <c r="AD41" s="1160"/>
      <c r="AE41" s="1160"/>
      <c r="AF41" s="1160"/>
      <c r="AG41" s="1160"/>
      <c r="AH41" s="1636"/>
      <c r="AI41" s="1160"/>
      <c r="AJ41" s="1160"/>
      <c r="AK41" s="544"/>
      <c r="AL41" s="1160"/>
      <c r="AM41" s="1160"/>
      <c r="AN41" s="1160"/>
      <c r="AO41" s="1160"/>
      <c r="AP41" s="1160"/>
      <c r="AQ41" s="1632"/>
      <c r="AR41" s="566"/>
      <c r="AS41" s="566"/>
      <c r="AT41" s="566"/>
      <c r="AU41" s="566"/>
      <c r="AV41" s="1641">
        <v>11</v>
      </c>
    </row>
    <row s="1641" customFormat="1" customHeight="1" ht="11.549999999999999">
      <c r="A42" s="987"/>
      <c r="B42" s="1636"/>
      <c r="C42" s="1636"/>
      <c r="D42" s="351"/>
      <c r="J42" s="1641"/>
      <c r="K42" s="1641"/>
      <c r="L42" s="1641"/>
      <c r="M42" s="1641"/>
      <c r="N42" s="1641"/>
      <c r="O42" s="1641"/>
      <c r="P42" s="1641"/>
      <c r="Q42" s="1641"/>
      <c r="R42" s="1641"/>
      <c r="S42" s="1641"/>
      <c r="T42" s="1641"/>
      <c r="U42" s="1641"/>
      <c r="V42" s="1641"/>
      <c r="W42" s="1641"/>
      <c r="X42" s="1641"/>
      <c r="Y42" s="1641"/>
      <c r="AA42" s="1160"/>
      <c r="AB42" s="1636"/>
      <c r="AC42" s="1636"/>
      <c r="AD42" s="1160"/>
      <c r="AE42" s="1160"/>
      <c r="AF42" s="1160"/>
      <c r="AG42" s="1160"/>
      <c r="AH42" s="1636"/>
      <c r="AI42" s="1160"/>
      <c r="AJ42" s="1160"/>
      <c r="AK42" s="544"/>
      <c r="AL42" s="1160"/>
      <c r="AM42" s="1160"/>
      <c r="AN42" s="1160"/>
      <c r="AO42" s="1160"/>
      <c r="AP42" s="1160"/>
      <c r="AQ42" s="1632"/>
      <c r="AR42" s="566"/>
      <c r="AS42" s="566"/>
      <c r="AT42" s="566"/>
      <c r="AU42" s="566"/>
      <c r="AV42" s="1641">
        <v>11</v>
      </c>
    </row>
    <row s="1641" customFormat="1" customHeight="1" ht="11.549999999999999">
      <c r="A43" s="987"/>
      <c r="B43" s="1636"/>
      <c r="C43" s="1636"/>
      <c r="D43" s="351"/>
      <c r="H43" s="566"/>
      <c r="I43" s="566"/>
      <c r="J43" s="622"/>
      <c r="K43" s="622"/>
      <c r="L43" s="622"/>
      <c r="M43" s="622"/>
      <c r="N43" s="622"/>
      <c r="O43" s="622"/>
      <c r="P43" s="622"/>
      <c r="Q43" s="622"/>
      <c r="R43" s="622"/>
      <c r="S43" s="622"/>
      <c r="T43" s="622"/>
      <c r="U43" s="622"/>
      <c r="V43" s="622"/>
      <c r="W43" s="622"/>
      <c r="X43" s="622"/>
      <c r="Y43" s="622"/>
      <c r="AA43" s="1160"/>
      <c r="AB43" s="1636"/>
      <c r="AC43" s="1636"/>
      <c r="AD43" s="1160"/>
      <c r="AE43" s="1160"/>
      <c r="AF43" s="1160"/>
      <c r="AG43" s="1160"/>
      <c r="AH43" s="1636"/>
      <c r="AI43" s="1160"/>
      <c r="AJ43" s="1160"/>
      <c r="AK43" s="544"/>
      <c r="AL43" s="1160"/>
      <c r="AM43" s="1160"/>
      <c r="AN43" s="1160"/>
      <c r="AO43" s="1160"/>
      <c r="AP43" s="1160"/>
      <c r="AQ43" s="1632"/>
      <c r="AR43" s="566"/>
      <c r="AS43" s="566"/>
      <c r="AT43" s="566"/>
      <c r="AU43" s="566"/>
      <c r="AV43" s="1641">
        <v>11</v>
      </c>
    </row>
    <row s="1641" customFormat="1" customHeight="1" ht="11.549999999999999">
      <c r="A44" s="987"/>
      <c r="B44" s="1636"/>
      <c r="C44" s="1636"/>
      <c r="D44" s="351"/>
      <c r="J44" s="1641"/>
      <c r="K44" s="1641"/>
      <c r="L44" s="1641"/>
      <c r="M44" s="1641"/>
      <c r="N44" s="1641"/>
      <c r="O44" s="1641"/>
      <c r="P44" s="1641"/>
      <c r="Q44" s="1641"/>
      <c r="R44" s="1641"/>
      <c r="S44" s="1641"/>
      <c r="T44" s="1641"/>
      <c r="U44" s="1641"/>
      <c r="V44" s="1641"/>
      <c r="W44" s="1641"/>
      <c r="X44" s="1641"/>
      <c r="Y44" s="1641"/>
      <c r="AA44" s="1160"/>
      <c r="AB44" s="1636"/>
      <c r="AC44" s="1636"/>
      <c r="AD44" s="1160"/>
      <c r="AE44" s="1160"/>
      <c r="AF44" s="1160"/>
      <c r="AG44" s="1160"/>
      <c r="AH44" s="1636"/>
      <c r="AI44" s="1160"/>
      <c r="AJ44" s="1160"/>
      <c r="AK44" s="544"/>
      <c r="AL44" s="1160"/>
      <c r="AM44" s="1160"/>
      <c r="AN44" s="1160"/>
      <c r="AO44" s="1160"/>
      <c r="AP44" s="1160"/>
      <c r="AQ44" s="1632"/>
      <c r="AR44" s="566"/>
      <c r="AS44" s="566"/>
      <c r="AT44" s="566"/>
      <c r="AU44" s="566"/>
      <c r="AV44" s="1641">
        <v>11</v>
      </c>
    </row>
    <row s="1641" customFormat="1" customHeight="1" ht="11.549999999999999">
      <c r="A45" s="987"/>
      <c r="B45" s="1636"/>
      <c r="C45" s="1636"/>
      <c r="D45" s="351"/>
      <c r="J45" s="1641"/>
      <c r="K45" s="1641"/>
      <c r="L45" s="1641"/>
      <c r="M45" s="1641"/>
      <c r="N45" s="1641"/>
      <c r="O45" s="1641"/>
      <c r="P45" s="1641"/>
      <c r="Q45" s="1641"/>
      <c r="R45" s="1641"/>
      <c r="S45" s="1641"/>
      <c r="T45" s="1641"/>
      <c r="U45" s="1641"/>
      <c r="V45" s="1641"/>
      <c r="W45" s="1641"/>
      <c r="X45" s="1641"/>
      <c r="Y45" s="1641"/>
      <c r="AA45" s="1160"/>
      <c r="AB45" s="1636"/>
      <c r="AC45" s="1636"/>
      <c r="AD45" s="1160"/>
      <c r="AE45" s="1160"/>
      <c r="AF45" s="1160"/>
      <c r="AG45" s="1160"/>
      <c r="AH45" s="1636"/>
      <c r="AI45" s="1160"/>
      <c r="AJ45" s="1160"/>
      <c r="AK45" s="544"/>
      <c r="AL45" s="1160"/>
      <c r="AM45" s="1160"/>
      <c r="AN45" s="1160"/>
      <c r="AO45" s="1160"/>
      <c r="AP45" s="1160"/>
      <c r="AQ45" s="1632"/>
      <c r="AR45" s="566"/>
      <c r="AS45" s="566"/>
      <c r="AT45" s="566"/>
      <c r="AU45" s="566"/>
      <c r="AV45" s="1641">
        <v>11</v>
      </c>
    </row>
    <row s="1641" customFormat="1" customHeight="1" ht="11.549999999999999">
      <c r="A46" s="987"/>
      <c r="B46" s="1636"/>
      <c r="C46" s="1636"/>
      <c r="D46" s="351"/>
      <c r="J46" s="1641"/>
      <c r="K46" s="1641"/>
      <c r="L46" s="1641"/>
      <c r="M46" s="1641"/>
      <c r="N46" s="1641"/>
      <c r="O46" s="1641"/>
      <c r="P46" s="1641"/>
      <c r="Q46" s="1641"/>
      <c r="R46" s="1641"/>
      <c r="S46" s="1641"/>
      <c r="T46" s="1641"/>
      <c r="U46" s="1641"/>
      <c r="V46" s="1641"/>
      <c r="W46" s="1641"/>
      <c r="X46" s="1641"/>
      <c r="Y46" s="1641"/>
      <c r="AA46" s="1160"/>
      <c r="AB46" s="1636"/>
      <c r="AC46" s="1636"/>
      <c r="AD46" s="1160"/>
      <c r="AE46" s="1160"/>
      <c r="AF46" s="1160"/>
      <c r="AG46" s="1160"/>
      <c r="AH46" s="1636"/>
      <c r="AI46" s="1160"/>
      <c r="AJ46" s="1160"/>
      <c r="AK46" s="544"/>
      <c r="AL46" s="1160"/>
      <c r="AM46" s="1160"/>
      <c r="AN46" s="1160"/>
      <c r="AO46" s="1160"/>
      <c r="AP46" s="1160"/>
      <c r="AQ46" s="1632"/>
      <c r="AR46" s="566"/>
      <c r="AS46" s="566"/>
      <c r="AT46" s="566"/>
      <c r="AU46" s="566"/>
      <c r="AV46" s="1641">
        <v>11</v>
      </c>
    </row>
    <row s="1641" customFormat="1" customHeight="1" ht="11.549999999999999">
      <c r="A47" s="987"/>
      <c r="B47" s="1636"/>
      <c r="C47" s="1636"/>
      <c r="D47" s="351"/>
      <c r="J47" s="1641"/>
      <c r="K47" s="1641"/>
      <c r="L47" s="1641"/>
      <c r="M47" s="1641"/>
      <c r="N47" s="1641"/>
      <c r="O47" s="1641"/>
      <c r="P47" s="1641"/>
      <c r="Q47" s="1641"/>
      <c r="R47" s="1641"/>
      <c r="S47" s="1641"/>
      <c r="T47" s="1641"/>
      <c r="U47" s="1641"/>
      <c r="V47" s="1641"/>
      <c r="W47" s="1641"/>
      <c r="X47" s="1641"/>
      <c r="Y47" s="1641"/>
      <c r="AA47" s="1160"/>
      <c r="AB47" s="1636"/>
      <c r="AC47" s="1636"/>
      <c r="AD47" s="1160"/>
      <c r="AE47" s="1160"/>
      <c r="AF47" s="1160"/>
      <c r="AG47" s="1160"/>
      <c r="AH47" s="1636"/>
      <c r="AI47" s="1160"/>
      <c r="AJ47" s="1160"/>
      <c r="AK47" s="544"/>
      <c r="AL47" s="1160"/>
      <c r="AM47" s="1160"/>
      <c r="AN47" s="1160"/>
      <c r="AO47" s="1160"/>
      <c r="AP47" s="1160"/>
      <c r="AQ47" s="1632"/>
      <c r="AR47" s="566"/>
      <c r="AS47" s="566"/>
      <c r="AT47" s="566"/>
      <c r="AU47" s="566"/>
      <c r="AV47" s="1641">
        <v>11</v>
      </c>
    </row>
    <row s="1641" customFormat="1" customHeight="1" ht="11.549999999999999">
      <c r="A48" s="987"/>
      <c r="B48" s="1636"/>
      <c r="C48" s="1636"/>
      <c r="D48" s="351"/>
      <c r="J48" s="1641"/>
      <c r="K48" s="1641"/>
      <c r="L48" s="1641"/>
      <c r="M48" s="1641"/>
      <c r="N48" s="1641"/>
      <c r="O48" s="1641"/>
      <c r="P48" s="1641"/>
      <c r="Q48" s="1641"/>
      <c r="R48" s="1641"/>
      <c r="S48" s="1641"/>
      <c r="T48" s="1641"/>
      <c r="U48" s="1641"/>
      <c r="V48" s="1641"/>
      <c r="W48" s="1641"/>
      <c r="X48" s="1641"/>
      <c r="Y48" s="1641"/>
      <c r="AA48" s="1160"/>
      <c r="AB48" s="1636"/>
      <c r="AC48" s="1636"/>
      <c r="AD48" s="1160"/>
      <c r="AE48" s="1160"/>
      <c r="AF48" s="1160"/>
      <c r="AG48" s="1160"/>
      <c r="AH48" s="1636"/>
      <c r="AI48" s="1160"/>
      <c r="AJ48" s="1160"/>
      <c r="AK48" s="544"/>
      <c r="AL48" s="1160"/>
      <c r="AM48" s="1160"/>
      <c r="AN48" s="1160"/>
      <c r="AO48" s="1160"/>
      <c r="AP48" s="1160"/>
      <c r="AQ48" s="1632"/>
      <c r="AR48" s="566"/>
      <c r="AS48" s="566"/>
      <c r="AT48" s="566"/>
      <c r="AU48" s="566"/>
      <c r="AV48" s="1641">
        <v>11</v>
      </c>
    </row>
    <row s="1641" customFormat="1" customHeight="1" ht="11.549999999999999">
      <c r="A49" s="987"/>
      <c r="B49" s="1636"/>
      <c r="C49" s="1636"/>
      <c r="D49" s="351"/>
      <c r="J49" s="1641"/>
      <c r="K49" s="1641"/>
      <c r="L49" s="1641"/>
      <c r="M49" s="1641"/>
      <c r="N49" s="1641"/>
      <c r="O49" s="1641"/>
      <c r="P49" s="1641"/>
      <c r="Q49" s="1641"/>
      <c r="R49" s="1641"/>
      <c r="S49" s="1641"/>
      <c r="T49" s="1641"/>
      <c r="U49" s="1641"/>
      <c r="V49" s="1641"/>
      <c r="W49" s="1641"/>
      <c r="X49" s="1641"/>
      <c r="Y49" s="1641"/>
      <c r="AA49" s="1160"/>
      <c r="AB49" s="1636"/>
      <c r="AC49" s="1636"/>
      <c r="AD49" s="1160"/>
      <c r="AE49" s="1160"/>
      <c r="AF49" s="1160"/>
      <c r="AG49" s="1160"/>
      <c r="AH49" s="1636"/>
      <c r="AI49" s="1160"/>
      <c r="AJ49" s="1160"/>
      <c r="AK49" s="544"/>
      <c r="AL49" s="1160"/>
      <c r="AM49" s="1160"/>
      <c r="AN49" s="1160"/>
      <c r="AO49" s="1160"/>
      <c r="AP49" s="1160"/>
      <c r="AQ49" s="1632"/>
      <c r="AR49" s="566"/>
      <c r="AS49" s="566"/>
      <c r="AT49" s="566"/>
      <c r="AU49" s="566"/>
      <c r="AV49" s="1641">
        <v>11</v>
      </c>
    </row>
    <row s="1641" customFormat="1" customHeight="1" ht="11.549999999999999">
      <c r="A50" s="987"/>
      <c r="B50" s="1636"/>
      <c r="C50" s="1636"/>
      <c r="D50" s="351"/>
      <c r="J50" s="1641"/>
      <c r="K50" s="1641"/>
      <c r="L50" s="1641"/>
      <c r="M50" s="1641"/>
      <c r="N50" s="1641"/>
      <c r="O50" s="1641"/>
      <c r="P50" s="1641"/>
      <c r="Q50" s="1641"/>
      <c r="R50" s="1641"/>
      <c r="S50" s="1641"/>
      <c r="T50" s="1641"/>
      <c r="U50" s="1641"/>
      <c r="V50" s="1641"/>
      <c r="W50" s="1641"/>
      <c r="X50" s="1641"/>
      <c r="Y50" s="1641"/>
      <c r="AA50" s="1160"/>
      <c r="AB50" s="1636"/>
      <c r="AC50" s="1636"/>
      <c r="AD50" s="1160"/>
      <c r="AE50" s="1160"/>
      <c r="AF50" s="1160"/>
      <c r="AG50" s="1160"/>
      <c r="AH50" s="1636"/>
      <c r="AI50" s="1160"/>
      <c r="AJ50" s="1160"/>
      <c r="AK50" s="544"/>
      <c r="AL50" s="1160"/>
      <c r="AM50" s="1160"/>
      <c r="AN50" s="1160"/>
      <c r="AO50" s="1160"/>
      <c r="AP50" s="1160"/>
      <c r="AQ50" s="1632"/>
      <c r="AR50" s="566"/>
      <c r="AS50" s="566"/>
      <c r="AT50" s="566"/>
      <c r="AU50" s="566"/>
      <c r="AV50" s="1641">
        <v>11</v>
      </c>
    </row>
    <row s="1641" customFormat="1" customHeight="1" ht="11.549999999999999">
      <c r="A51" s="987"/>
      <c r="B51" s="1636"/>
      <c r="C51" s="1636"/>
      <c r="D51" s="351"/>
      <c r="J51" s="1641"/>
      <c r="K51" s="1641"/>
      <c r="L51" s="1641"/>
      <c r="M51" s="1641"/>
      <c r="N51" s="1641"/>
      <c r="O51" s="1641"/>
      <c r="P51" s="1641"/>
      <c r="Q51" s="1641"/>
      <c r="R51" s="1641"/>
      <c r="S51" s="1641"/>
      <c r="T51" s="1641"/>
      <c r="U51" s="1641"/>
      <c r="V51" s="1641"/>
      <c r="W51" s="1641"/>
      <c r="X51" s="1641"/>
      <c r="Y51" s="1641"/>
      <c r="AA51" s="1160"/>
      <c r="AB51" s="1636"/>
      <c r="AC51" s="1636"/>
      <c r="AD51" s="1160"/>
      <c r="AE51" s="1160"/>
      <c r="AF51" s="1160"/>
      <c r="AG51" s="1160"/>
      <c r="AH51" s="1636"/>
      <c r="AI51" s="1160"/>
      <c r="AJ51" s="1160"/>
      <c r="AK51" s="544"/>
      <c r="AL51" s="1160"/>
      <c r="AM51" s="1160"/>
      <c r="AN51" s="1160"/>
      <c r="AO51" s="1160"/>
      <c r="AP51" s="1160"/>
      <c r="AQ51" s="1632"/>
      <c r="AR51" s="566"/>
      <c r="AS51" s="566"/>
      <c r="AT51" s="566"/>
      <c r="AU51" s="566"/>
      <c r="AV51" s="1641">
        <v>11</v>
      </c>
    </row>
    <row s="1641" customFormat="1" customHeight="1" ht="11.549999999999999">
      <c r="A52" s="987"/>
      <c r="B52" s="1636"/>
      <c r="C52" s="1636"/>
      <c r="D52" s="351"/>
      <c r="J52" s="1641"/>
      <c r="K52" s="1641"/>
      <c r="L52" s="1641"/>
      <c r="M52" s="1641"/>
      <c r="N52" s="1641"/>
      <c r="O52" s="1641"/>
      <c r="P52" s="1641"/>
      <c r="Q52" s="1641"/>
      <c r="R52" s="1641"/>
      <c r="S52" s="1641"/>
      <c r="T52" s="1641"/>
      <c r="U52" s="1641"/>
      <c r="V52" s="1641"/>
      <c r="W52" s="1641"/>
      <c r="X52" s="1641"/>
      <c r="Y52" s="1641"/>
      <c r="AA52" s="1160"/>
      <c r="AB52" s="1636"/>
      <c r="AC52" s="1636"/>
      <c r="AD52" s="1160"/>
      <c r="AE52" s="1160"/>
      <c r="AF52" s="1160"/>
      <c r="AG52" s="1160"/>
      <c r="AH52" s="1636"/>
      <c r="AI52" s="1160"/>
      <c r="AJ52" s="1160"/>
      <c r="AK52" s="544"/>
      <c r="AL52" s="1160"/>
      <c r="AM52" s="1160"/>
      <c r="AN52" s="1160"/>
      <c r="AO52" s="1160"/>
      <c r="AP52" s="1160"/>
      <c r="AQ52" s="1632"/>
      <c r="AR52" s="566"/>
      <c r="AS52" s="566"/>
      <c r="AT52" s="566"/>
      <c r="AU52" s="566"/>
      <c r="AV52" s="1641">
        <v>11</v>
      </c>
    </row>
    <row s="1641" customFormat="1" customHeight="1" ht="11.549999999999999">
      <c r="A53" s="987"/>
      <c r="B53" s="1636"/>
      <c r="C53" s="1636"/>
      <c r="D53" s="351"/>
      <c r="J53" s="1641"/>
      <c r="K53" s="1641"/>
      <c r="L53" s="1641"/>
      <c r="M53" s="1641"/>
      <c r="N53" s="1641"/>
      <c r="O53" s="1641"/>
      <c r="P53" s="1641"/>
      <c r="Q53" s="1641"/>
      <c r="R53" s="1641"/>
      <c r="S53" s="1641"/>
      <c r="T53" s="1641"/>
      <c r="U53" s="1641"/>
      <c r="V53" s="1641"/>
      <c r="W53" s="1641"/>
      <c r="X53" s="1641"/>
      <c r="Y53" s="1641"/>
      <c r="AA53" s="1160"/>
      <c r="AB53" s="1636"/>
      <c r="AC53" s="1636"/>
      <c r="AD53" s="1160"/>
      <c r="AE53" s="1160"/>
      <c r="AF53" s="1160"/>
      <c r="AG53" s="1160"/>
      <c r="AH53" s="1636"/>
      <c r="AI53" s="1160"/>
      <c r="AJ53" s="1160"/>
      <c r="AK53" s="544"/>
      <c r="AL53" s="1160"/>
      <c r="AM53" s="1160"/>
      <c r="AN53" s="1160"/>
      <c r="AO53" s="1160"/>
      <c r="AP53" s="1160"/>
      <c r="AQ53" s="1632"/>
      <c r="AR53" s="566"/>
      <c r="AS53" s="566"/>
      <c r="AT53" s="566"/>
      <c r="AU53" s="566"/>
      <c r="AV53" s="1641">
        <v>11</v>
      </c>
    </row>
    <row s="1641" customFormat="1" customHeight="1" ht="11.549999999999999">
      <c r="A54" s="987"/>
      <c r="B54" s="1636"/>
      <c r="C54" s="1636"/>
      <c r="D54" s="351"/>
      <c r="J54" s="1641"/>
      <c r="K54" s="1641"/>
      <c r="L54" s="1641"/>
      <c r="M54" s="1641"/>
      <c r="N54" s="1641"/>
      <c r="O54" s="1641"/>
      <c r="P54" s="1641"/>
      <c r="Q54" s="1641"/>
      <c r="R54" s="1641"/>
      <c r="S54" s="1641"/>
      <c r="T54" s="1641"/>
      <c r="U54" s="1641"/>
      <c r="V54" s="1641"/>
      <c r="W54" s="1641"/>
      <c r="X54" s="1641"/>
      <c r="Y54" s="1641"/>
      <c r="AA54" s="1160"/>
      <c r="AB54" s="1636"/>
      <c r="AC54" s="1636"/>
      <c r="AD54" s="1160"/>
      <c r="AE54" s="1160"/>
      <c r="AF54" s="1160"/>
      <c r="AG54" s="1160"/>
      <c r="AH54" s="1636"/>
      <c r="AI54" s="1160"/>
      <c r="AJ54" s="1160"/>
      <c r="AK54" s="544"/>
      <c r="AL54" s="1160"/>
      <c r="AM54" s="1160"/>
      <c r="AN54" s="1160"/>
      <c r="AO54" s="1160"/>
      <c r="AP54" s="1160"/>
      <c r="AQ54" s="1632"/>
      <c r="AR54" s="566"/>
      <c r="AS54" s="566"/>
      <c r="AT54" s="566"/>
      <c r="AU54" s="566"/>
      <c r="AV54" s="1641">
        <v>11</v>
      </c>
    </row>
    <row s="1641" customFormat="1" customHeight="1" ht="11.549999999999999">
      <c r="A55" s="987"/>
      <c r="B55" s="1636"/>
      <c r="C55" s="1636"/>
      <c r="D55" s="351"/>
      <c r="J55" s="1641"/>
      <c r="K55" s="1641"/>
      <c r="L55" s="1641"/>
      <c r="M55" s="1641"/>
      <c r="N55" s="1641"/>
      <c r="O55" s="1641"/>
      <c r="P55" s="1641"/>
      <c r="Q55" s="1641"/>
      <c r="R55" s="1641"/>
      <c r="S55" s="1641"/>
      <c r="T55" s="1641"/>
      <c r="U55" s="1641"/>
      <c r="V55" s="1641"/>
      <c r="W55" s="1641"/>
      <c r="X55" s="1641"/>
      <c r="Y55" s="1641"/>
      <c r="AA55" s="1160"/>
      <c r="AB55" s="1636"/>
      <c r="AC55" s="1636"/>
      <c r="AD55" s="1160"/>
      <c r="AE55" s="1160"/>
      <c r="AF55" s="1160"/>
      <c r="AG55" s="1160"/>
      <c r="AH55" s="1636"/>
      <c r="AI55" s="1160"/>
      <c r="AJ55" s="1160"/>
      <c r="AK55" s="544"/>
      <c r="AL55" s="1160"/>
      <c r="AM55" s="1160"/>
      <c r="AN55" s="1160"/>
      <c r="AO55" s="1160"/>
      <c r="AP55" s="1160"/>
      <c r="AQ55" s="1632"/>
      <c r="AR55" s="566"/>
      <c r="AS55" s="566"/>
      <c r="AT55" s="566"/>
      <c r="AU55" s="566"/>
      <c r="AV55" s="1641">
        <v>11</v>
      </c>
    </row>
    <row s="1641" customFormat="1" customHeight="1" ht="11.549999999999999">
      <c r="A56" s="987"/>
      <c r="B56" s="1636"/>
      <c r="C56" s="1636"/>
      <c r="D56" s="351"/>
      <c r="J56" s="1641"/>
      <c r="K56" s="1641"/>
      <c r="L56" s="1641"/>
      <c r="M56" s="1641"/>
      <c r="N56" s="1641"/>
      <c r="O56" s="1641"/>
      <c r="P56" s="1641"/>
      <c r="Q56" s="1641"/>
      <c r="R56" s="1641"/>
      <c r="S56" s="1641"/>
      <c r="T56" s="1641"/>
      <c r="U56" s="1641"/>
      <c r="V56" s="1641"/>
      <c r="W56" s="1641"/>
      <c r="X56" s="1641"/>
      <c r="Y56" s="1641"/>
      <c r="AA56" s="1160"/>
      <c r="AB56" s="1636"/>
      <c r="AC56" s="1636"/>
      <c r="AD56" s="1160"/>
      <c r="AE56" s="1160"/>
      <c r="AF56" s="1160"/>
      <c r="AG56" s="1160"/>
      <c r="AH56" s="1636"/>
      <c r="AI56" s="1160"/>
      <c r="AJ56" s="1160"/>
      <c r="AK56" s="544"/>
      <c r="AL56" s="1160"/>
      <c r="AM56" s="1160"/>
      <c r="AN56" s="1160"/>
      <c r="AO56" s="1160"/>
      <c r="AP56" s="1160"/>
      <c r="AQ56" s="1632"/>
      <c r="AR56" s="566"/>
      <c r="AS56" s="566"/>
      <c r="AT56" s="566"/>
      <c r="AU56" s="566"/>
      <c r="AV56" s="1641">
        <v>11</v>
      </c>
    </row>
    <row s="1641" customFormat="1" customHeight="1" ht="11.549999999999999">
      <c r="A57" s="987"/>
      <c r="B57" s="1636"/>
      <c r="C57" s="1636"/>
      <c r="D57" s="351"/>
      <c r="J57" s="1641"/>
      <c r="K57" s="1641"/>
      <c r="L57" s="1641"/>
      <c r="M57" s="1641"/>
      <c r="N57" s="1641"/>
      <c r="O57" s="1641"/>
      <c r="P57" s="1641"/>
      <c r="Q57" s="1641"/>
      <c r="R57" s="1641"/>
      <c r="S57" s="1641"/>
      <c r="T57" s="1641"/>
      <c r="U57" s="1641"/>
      <c r="V57" s="1641"/>
      <c r="W57" s="1641"/>
      <c r="X57" s="1641"/>
      <c r="Y57" s="1641"/>
      <c r="AA57" s="1160"/>
      <c r="AB57" s="1636"/>
      <c r="AC57" s="1636"/>
      <c r="AD57" s="1160"/>
      <c r="AE57" s="1160"/>
      <c r="AF57" s="1160"/>
      <c r="AG57" s="1160"/>
      <c r="AH57" s="1636"/>
      <c r="AI57" s="1160"/>
      <c r="AJ57" s="1160"/>
      <c r="AK57" s="544"/>
      <c r="AL57" s="1160"/>
      <c r="AM57" s="1160"/>
      <c r="AN57" s="1160"/>
      <c r="AO57" s="1160"/>
      <c r="AP57" s="1160"/>
      <c r="AQ57" s="1632"/>
      <c r="AR57" s="566"/>
      <c r="AS57" s="566"/>
      <c r="AT57" s="566"/>
      <c r="AU57" s="566"/>
      <c r="AV57" s="1641">
        <v>11</v>
      </c>
    </row>
    <row s="1641" customFormat="1" customHeight="1" ht="11.549999999999999">
      <c r="A58" s="987"/>
      <c r="B58" s="1636"/>
      <c r="C58" s="1636"/>
      <c r="D58" s="351"/>
      <c r="J58" s="1641"/>
      <c r="K58" s="1641"/>
      <c r="L58" s="1641"/>
      <c r="M58" s="1641"/>
      <c r="N58" s="1641"/>
      <c r="O58" s="1641"/>
      <c r="P58" s="1641"/>
      <c r="Q58" s="1641"/>
      <c r="R58" s="1641"/>
      <c r="S58" s="1641"/>
      <c r="T58" s="1641"/>
      <c r="U58" s="1641"/>
      <c r="V58" s="1641"/>
      <c r="W58" s="1641"/>
      <c r="X58" s="1641"/>
      <c r="Y58" s="1641"/>
      <c r="AA58" s="1160"/>
      <c r="AB58" s="1636"/>
      <c r="AC58" s="1636"/>
      <c r="AD58" s="1160"/>
      <c r="AE58" s="1160"/>
      <c r="AF58" s="1160"/>
      <c r="AG58" s="1160"/>
      <c r="AH58" s="1636"/>
      <c r="AI58" s="1160"/>
      <c r="AJ58" s="1160"/>
      <c r="AK58" s="544"/>
      <c r="AL58" s="1160"/>
      <c r="AM58" s="1160"/>
      <c r="AN58" s="1160"/>
      <c r="AO58" s="1160"/>
      <c r="AP58" s="1160"/>
      <c r="AQ58" s="1632"/>
      <c r="AR58" s="566"/>
      <c r="AS58" s="566"/>
      <c r="AT58" s="566"/>
      <c r="AU58" s="566"/>
      <c r="AV58" s="1641">
        <v>11</v>
      </c>
    </row>
    <row s="1641" customFormat="1" customHeight="1" ht="11.549999999999999">
      <c r="A59" s="987"/>
      <c r="B59" s="1636"/>
      <c r="C59" s="1636"/>
      <c r="D59" s="351"/>
      <c r="J59" s="1641"/>
      <c r="K59" s="1641"/>
      <c r="L59" s="1641"/>
      <c r="M59" s="1641"/>
      <c r="N59" s="1641"/>
      <c r="O59" s="1641"/>
      <c r="P59" s="1641"/>
      <c r="Q59" s="1641"/>
      <c r="R59" s="1641"/>
      <c r="S59" s="1641"/>
      <c r="T59" s="1641"/>
      <c r="U59" s="1641"/>
      <c r="V59" s="1641"/>
      <c r="W59" s="1641"/>
      <c r="X59" s="1641"/>
      <c r="Y59" s="1641"/>
      <c r="AA59" s="1160"/>
      <c r="AB59" s="1636"/>
      <c r="AC59" s="1636"/>
      <c r="AD59" s="1160"/>
      <c r="AE59" s="1160"/>
      <c r="AF59" s="1160"/>
      <c r="AG59" s="1160"/>
      <c r="AH59" s="1636"/>
      <c r="AI59" s="1160"/>
      <c r="AJ59" s="1160"/>
      <c r="AK59" s="544"/>
      <c r="AL59" s="1160"/>
      <c r="AM59" s="1160"/>
      <c r="AN59" s="1160"/>
      <c r="AO59" s="1160"/>
      <c r="AP59" s="1160"/>
      <c r="AQ59" s="1632"/>
      <c r="AR59" s="566"/>
      <c r="AS59" s="566"/>
      <c r="AT59" s="566"/>
      <c r="AU59" s="566"/>
      <c r="AV59" s="1641">
        <v>11</v>
      </c>
    </row>
    <row s="1641" customFormat="1" customHeight="1" ht="11.549999999999999">
      <c r="A60" s="987"/>
      <c r="B60" s="1636"/>
      <c r="C60" s="1636"/>
      <c r="D60" s="351"/>
      <c r="J60" s="1641"/>
      <c r="K60" s="1641"/>
      <c r="L60" s="1641"/>
      <c r="M60" s="1641"/>
      <c r="N60" s="1641"/>
      <c r="O60" s="1641"/>
      <c r="P60" s="1641"/>
      <c r="Q60" s="1641"/>
      <c r="R60" s="1641"/>
      <c r="S60" s="1641"/>
      <c r="T60" s="1641"/>
      <c r="U60" s="1641"/>
      <c r="V60" s="1641"/>
      <c r="W60" s="1641"/>
      <c r="X60" s="1641"/>
      <c r="Y60" s="1641"/>
      <c r="AA60" s="1160"/>
      <c r="AB60" s="1636"/>
      <c r="AC60" s="1636"/>
      <c r="AD60" s="1160"/>
      <c r="AE60" s="1160"/>
      <c r="AF60" s="1160"/>
      <c r="AG60" s="1160"/>
      <c r="AH60" s="1636"/>
      <c r="AI60" s="1160"/>
      <c r="AJ60" s="1160"/>
      <c r="AK60" s="544"/>
      <c r="AL60" s="1160"/>
      <c r="AM60" s="1160"/>
      <c r="AN60" s="1160"/>
      <c r="AO60" s="1160"/>
      <c r="AP60" s="1160"/>
      <c r="AQ60" s="1632"/>
      <c r="AR60" s="566"/>
      <c r="AS60" s="566"/>
      <c r="AT60" s="566"/>
      <c r="AU60" s="566"/>
      <c r="AV60" s="1641">
        <v>11</v>
      </c>
    </row>
    <row s="1641" customFormat="1" customHeight="1" ht="11.549999999999999">
      <c r="A61" s="987"/>
      <c r="B61" s="1636"/>
      <c r="C61" s="1636"/>
      <c r="D61" s="351"/>
      <c r="J61" s="1641"/>
      <c r="K61" s="1641"/>
      <c r="L61" s="1641"/>
      <c r="M61" s="1641"/>
      <c r="N61" s="1641"/>
      <c r="O61" s="1641"/>
      <c r="P61" s="1641"/>
      <c r="Q61" s="1641"/>
      <c r="R61" s="1641"/>
      <c r="S61" s="1641"/>
      <c r="T61" s="1641"/>
      <c r="U61" s="1641"/>
      <c r="V61" s="1641"/>
      <c r="W61" s="1641"/>
      <c r="X61" s="1641"/>
      <c r="Y61" s="1641"/>
      <c r="AA61" s="1160"/>
      <c r="AB61" s="1636"/>
      <c r="AC61" s="1636"/>
      <c r="AD61" s="1160"/>
      <c r="AE61" s="1160"/>
      <c r="AF61" s="1160"/>
      <c r="AG61" s="1160"/>
      <c r="AH61" s="1636"/>
      <c r="AI61" s="1160"/>
      <c r="AJ61" s="1160"/>
      <c r="AK61" s="544"/>
      <c r="AL61" s="1160"/>
      <c r="AM61" s="1160"/>
      <c r="AN61" s="1160"/>
      <c r="AO61" s="1160"/>
      <c r="AP61" s="1160"/>
      <c r="AQ61" s="1632"/>
      <c r="AR61" s="566"/>
      <c r="AS61" s="566"/>
      <c r="AT61" s="566"/>
      <c r="AU61" s="566"/>
      <c r="AV61" s="1641">
        <v>11</v>
      </c>
    </row>
    <row s="1641" customFormat="1" customHeight="1" ht="11.549999999999999">
      <c r="A62" s="987"/>
      <c r="B62" s="1636"/>
      <c r="C62" s="1636"/>
      <c r="D62" s="351"/>
      <c r="J62" s="1641"/>
      <c r="K62" s="1641"/>
      <c r="L62" s="1641"/>
      <c r="M62" s="1641"/>
      <c r="N62" s="1641"/>
      <c r="O62" s="1641"/>
      <c r="P62" s="1641"/>
      <c r="Q62" s="1641"/>
      <c r="R62" s="1641"/>
      <c r="S62" s="1641"/>
      <c r="T62" s="1641"/>
      <c r="U62" s="1641"/>
      <c r="V62" s="1641"/>
      <c r="W62" s="1641"/>
      <c r="X62" s="1641"/>
      <c r="Y62" s="1641"/>
      <c r="AA62" s="1160"/>
      <c r="AB62" s="1636"/>
      <c r="AC62" s="1636"/>
      <c r="AD62" s="1160"/>
      <c r="AE62" s="1160"/>
      <c r="AF62" s="1160"/>
      <c r="AG62" s="1160"/>
      <c r="AH62" s="1636"/>
      <c r="AI62" s="1160"/>
      <c r="AJ62" s="1160"/>
      <c r="AK62" s="544"/>
      <c r="AL62" s="1160"/>
      <c r="AM62" s="1160"/>
      <c r="AN62" s="1160"/>
      <c r="AO62" s="1160"/>
      <c r="AP62" s="1160"/>
      <c r="AQ62" s="1632"/>
      <c r="AR62" s="566"/>
      <c r="AS62" s="566"/>
      <c r="AT62" s="566"/>
      <c r="AU62" s="566"/>
      <c r="AV62" s="1641">
        <v>11</v>
      </c>
    </row>
    <row s="1641" customFormat="1" customHeight="1" ht="11.549999999999999">
      <c r="A63" s="987"/>
      <c r="B63" s="1636"/>
      <c r="C63" s="1636"/>
      <c r="D63" s="351"/>
      <c r="J63" s="1641"/>
      <c r="K63" s="1641"/>
      <c r="L63" s="1641"/>
      <c r="M63" s="1641"/>
      <c r="N63" s="1641"/>
      <c r="O63" s="1641"/>
      <c r="P63" s="1641"/>
      <c r="Q63" s="1641"/>
      <c r="R63" s="1641"/>
      <c r="S63" s="1641"/>
      <c r="T63" s="1641"/>
      <c r="U63" s="1641"/>
      <c r="V63" s="1641"/>
      <c r="W63" s="1641"/>
      <c r="X63" s="1641"/>
      <c r="Y63" s="1641"/>
      <c r="AA63" s="1160"/>
      <c r="AB63" s="1636"/>
      <c r="AC63" s="1636"/>
      <c r="AD63" s="1160"/>
      <c r="AE63" s="1160"/>
      <c r="AF63" s="1160"/>
      <c r="AG63" s="1160"/>
      <c r="AH63" s="1636"/>
      <c r="AI63" s="1160"/>
      <c r="AJ63" s="1160"/>
      <c r="AK63" s="544"/>
      <c r="AL63" s="1160"/>
      <c r="AM63" s="1160"/>
      <c r="AN63" s="1160"/>
      <c r="AO63" s="1160"/>
      <c r="AP63" s="1160"/>
      <c r="AQ63" s="1632"/>
      <c r="AR63" s="566"/>
      <c r="AS63" s="566"/>
      <c r="AT63" s="566"/>
      <c r="AU63" s="566"/>
      <c r="AV63" s="1641">
        <v>11</v>
      </c>
    </row>
    <row s="1641" customFormat="1" customHeight="1" ht="11.549999999999999">
      <c r="A64" s="987"/>
      <c r="B64" s="1636"/>
      <c r="C64" s="1636"/>
      <c r="D64" s="351"/>
      <c r="J64" s="1641"/>
      <c r="K64" s="1641"/>
      <c r="L64" s="1641"/>
      <c r="M64" s="1641"/>
      <c r="N64" s="1641"/>
      <c r="O64" s="1641"/>
      <c r="P64" s="1641"/>
      <c r="Q64" s="1641"/>
      <c r="R64" s="1641"/>
      <c r="S64" s="1641"/>
      <c r="T64" s="1641"/>
      <c r="U64" s="1641"/>
      <c r="V64" s="1641"/>
      <c r="W64" s="1641"/>
      <c r="X64" s="1641"/>
      <c r="Y64" s="1641"/>
      <c r="AA64" s="1160"/>
      <c r="AB64" s="1636"/>
      <c r="AC64" s="1636"/>
      <c r="AD64" s="1160"/>
      <c r="AE64" s="1160"/>
      <c r="AF64" s="1160"/>
      <c r="AG64" s="1160"/>
      <c r="AH64" s="1636"/>
      <c r="AI64" s="1160"/>
      <c r="AJ64" s="1160"/>
      <c r="AK64" s="544"/>
      <c r="AL64" s="1160"/>
      <c r="AM64" s="1160"/>
      <c r="AN64" s="1160"/>
      <c r="AO64" s="1160"/>
      <c r="AP64" s="1160"/>
      <c r="AQ64" s="1632"/>
      <c r="AR64" s="566"/>
      <c r="AS64" s="566"/>
      <c r="AT64" s="566"/>
      <c r="AU64" s="566"/>
      <c r="AV64" s="1641">
        <v>11</v>
      </c>
    </row>
    <row s="1641" customFormat="1" customHeight="1" ht="11.549999999999999">
      <c r="A65" s="987"/>
      <c r="B65" s="1636"/>
      <c r="C65" s="1636"/>
      <c r="D65" s="351"/>
      <c r="J65" s="1641"/>
      <c r="K65" s="1641"/>
      <c r="L65" s="1641"/>
      <c r="M65" s="1641"/>
      <c r="N65" s="1641"/>
      <c r="O65" s="1641"/>
      <c r="P65" s="1641"/>
      <c r="Q65" s="1641"/>
      <c r="R65" s="1641"/>
      <c r="S65" s="1641"/>
      <c r="T65" s="1641"/>
      <c r="U65" s="1641"/>
      <c r="V65" s="1641"/>
      <c r="W65" s="1641"/>
      <c r="X65" s="1641"/>
      <c r="Y65" s="1641"/>
      <c r="AA65" s="1160"/>
      <c r="AB65" s="1636"/>
      <c r="AC65" s="1636"/>
      <c r="AD65" s="1160"/>
      <c r="AE65" s="1160"/>
      <c r="AF65" s="1160"/>
      <c r="AG65" s="1160"/>
      <c r="AH65" s="1636"/>
      <c r="AI65" s="1160"/>
      <c r="AJ65" s="1160"/>
      <c r="AK65" s="544"/>
      <c r="AL65" s="1160"/>
      <c r="AM65" s="1160"/>
      <c r="AN65" s="1160"/>
      <c r="AO65" s="1160"/>
      <c r="AP65" s="1160"/>
      <c r="AQ65" s="1632"/>
      <c r="AR65" s="566"/>
      <c r="AS65" s="566"/>
      <c r="AT65" s="566"/>
      <c r="AU65" s="566"/>
      <c r="AV65" s="1641">
        <v>11</v>
      </c>
    </row>
    <row s="1641" customFormat="1" customHeight="1" ht="11.549999999999999">
      <c r="A66" s="987"/>
      <c r="B66" s="1636"/>
      <c r="C66" s="1636"/>
      <c r="D66" s="351"/>
      <c r="J66" s="1641"/>
      <c r="K66" s="1641"/>
      <c r="L66" s="1641"/>
      <c r="M66" s="1641"/>
      <c r="N66" s="1641"/>
      <c r="O66" s="1641"/>
      <c r="P66" s="1641"/>
      <c r="Q66" s="1641"/>
      <c r="R66" s="1641"/>
      <c r="S66" s="1641"/>
      <c r="T66" s="1641"/>
      <c r="U66" s="1641"/>
      <c r="V66" s="1641"/>
      <c r="W66" s="1641"/>
      <c r="X66" s="1641"/>
      <c r="Y66" s="1641"/>
      <c r="AA66" s="1160"/>
      <c r="AB66" s="1636"/>
      <c r="AC66" s="1636"/>
      <c r="AD66" s="1160"/>
      <c r="AE66" s="1160"/>
      <c r="AF66" s="1160"/>
      <c r="AG66" s="1160"/>
      <c r="AH66" s="1636"/>
      <c r="AI66" s="1160"/>
      <c r="AJ66" s="1160"/>
      <c r="AK66" s="544"/>
      <c r="AL66" s="1160"/>
      <c r="AM66" s="1160"/>
      <c r="AN66" s="1160"/>
      <c r="AO66" s="1160"/>
      <c r="AP66" s="1160"/>
      <c r="AQ66" s="1632"/>
      <c r="AR66" s="566"/>
      <c r="AS66" s="566"/>
      <c r="AT66" s="566"/>
      <c r="AU66" s="566"/>
      <c r="AV66" s="1641">
        <v>11</v>
      </c>
    </row>
    <row s="1641" customFormat="1" customHeight="1" ht="11.549999999999999">
      <c r="A67" s="987"/>
      <c r="B67" s="1636"/>
      <c r="C67" s="1636"/>
      <c r="D67" s="351"/>
      <c r="J67" s="1641"/>
      <c r="K67" s="1641"/>
      <c r="L67" s="1641"/>
      <c r="M67" s="1641"/>
      <c r="N67" s="1641"/>
      <c r="O67" s="1641"/>
      <c r="P67" s="1641"/>
      <c r="Q67" s="1641"/>
      <c r="R67" s="1641"/>
      <c r="S67" s="1641"/>
      <c r="T67" s="1641"/>
      <c r="U67" s="1641"/>
      <c r="V67" s="1641"/>
      <c r="W67" s="1641"/>
      <c r="X67" s="1641"/>
      <c r="Y67" s="1641"/>
      <c r="AA67" s="1160"/>
      <c r="AB67" s="1636"/>
      <c r="AC67" s="1636"/>
      <c r="AD67" s="1160"/>
      <c r="AE67" s="1160"/>
      <c r="AF67" s="1160"/>
      <c r="AG67" s="1160"/>
      <c r="AH67" s="1636"/>
      <c r="AI67" s="1160"/>
      <c r="AJ67" s="1160"/>
      <c r="AK67" s="544"/>
      <c r="AL67" s="1160"/>
      <c r="AM67" s="1160"/>
      <c r="AN67" s="1160"/>
      <c r="AO67" s="1160"/>
      <c r="AP67" s="1160"/>
      <c r="AQ67" s="1632"/>
      <c r="AR67" s="566"/>
      <c r="AS67" s="566"/>
      <c r="AT67" s="566"/>
      <c r="AU67" s="566"/>
      <c r="AV67" s="1641">
        <v>11</v>
      </c>
    </row>
    <row s="1641" customFormat="1" customHeight="1" ht="11.549999999999999">
      <c r="A68" s="987"/>
      <c r="B68" s="1636"/>
      <c r="C68" s="1636"/>
      <c r="D68" s="351"/>
      <c r="J68" s="1641"/>
      <c r="K68" s="1641"/>
      <c r="L68" s="1641"/>
      <c r="M68" s="1641"/>
      <c r="N68" s="1641"/>
      <c r="O68" s="1641"/>
      <c r="P68" s="1641"/>
      <c r="Q68" s="1641"/>
      <c r="R68" s="1641"/>
      <c r="S68" s="1641"/>
      <c r="T68" s="1641"/>
      <c r="U68" s="1641"/>
      <c r="V68" s="1641"/>
      <c r="W68" s="1641"/>
      <c r="X68" s="1641"/>
      <c r="Y68" s="1641"/>
      <c r="AA68" s="1160"/>
      <c r="AB68" s="1636"/>
      <c r="AC68" s="1636"/>
      <c r="AD68" s="1160"/>
      <c r="AE68" s="1160"/>
      <c r="AF68" s="1160"/>
      <c r="AG68" s="1160"/>
      <c r="AH68" s="1636"/>
      <c r="AI68" s="1160"/>
      <c r="AJ68" s="1160"/>
      <c r="AK68" s="544"/>
      <c r="AL68" s="1160"/>
      <c r="AM68" s="1160"/>
      <c r="AN68" s="1160"/>
      <c r="AO68" s="1160"/>
      <c r="AP68" s="1160"/>
      <c r="AQ68" s="1632"/>
      <c r="AR68" s="566"/>
      <c r="AS68" s="566"/>
      <c r="AT68" s="566"/>
      <c r="AU68" s="566"/>
      <c r="AV68" s="1641">
        <v>11</v>
      </c>
    </row>
    <row s="1641" customFormat="1" customHeight="1" ht="11.549999999999999">
      <c r="A69" s="987"/>
      <c r="B69" s="1636"/>
      <c r="C69" s="1636"/>
      <c r="D69" s="351"/>
      <c r="J69" s="1641"/>
      <c r="K69" s="1641"/>
      <c r="L69" s="1641"/>
      <c r="M69" s="1641"/>
      <c r="N69" s="1641"/>
      <c r="O69" s="1641"/>
      <c r="P69" s="1641"/>
      <c r="Q69" s="1641"/>
      <c r="R69" s="1641"/>
      <c r="S69" s="1641"/>
      <c r="T69" s="1641"/>
      <c r="U69" s="1641"/>
      <c r="V69" s="1641"/>
      <c r="W69" s="1641"/>
      <c r="X69" s="1641"/>
      <c r="Y69" s="1641"/>
      <c r="AA69" s="1160"/>
      <c r="AB69" s="1636"/>
      <c r="AC69" s="1636"/>
      <c r="AD69" s="1160"/>
      <c r="AE69" s="1160"/>
      <c r="AF69" s="1160"/>
      <c r="AG69" s="1160"/>
      <c r="AH69" s="1636"/>
      <c r="AI69" s="1160"/>
      <c r="AJ69" s="1160"/>
      <c r="AK69" s="544"/>
      <c r="AL69" s="1160"/>
      <c r="AM69" s="1160"/>
      <c r="AN69" s="1160"/>
      <c r="AO69" s="1160"/>
      <c r="AP69" s="1160"/>
      <c r="AQ69" s="1632"/>
      <c r="AR69" s="566"/>
      <c r="AS69" s="566"/>
      <c r="AT69" s="566"/>
      <c r="AU69" s="566"/>
      <c r="AV69" s="1641">
        <v>11</v>
      </c>
    </row>
    <row s="1641" customFormat="1" customHeight="1" ht="11.549999999999999">
      <c r="A70" s="987"/>
      <c r="B70" s="1636"/>
      <c r="C70" s="1636"/>
      <c r="D70" s="351"/>
      <c r="J70" s="1641"/>
      <c r="K70" s="1641"/>
      <c r="L70" s="1641"/>
      <c r="M70" s="1641"/>
      <c r="N70" s="1641"/>
      <c r="O70" s="1641"/>
      <c r="P70" s="1641"/>
      <c r="Q70" s="1641"/>
      <c r="R70" s="1641"/>
      <c r="S70" s="1641"/>
      <c r="T70" s="1641"/>
      <c r="U70" s="1641"/>
      <c r="V70" s="1641"/>
      <c r="W70" s="1641"/>
      <c r="X70" s="1641"/>
      <c r="Y70" s="1641"/>
      <c r="AA70" s="1160"/>
      <c r="AB70" s="1636"/>
      <c r="AC70" s="1636"/>
      <c r="AD70" s="1160"/>
      <c r="AE70" s="1160"/>
      <c r="AF70" s="1160"/>
      <c r="AG70" s="1160"/>
      <c r="AH70" s="1636"/>
      <c r="AI70" s="1160"/>
      <c r="AJ70" s="1160"/>
      <c r="AK70" s="544"/>
      <c r="AL70" s="1160"/>
      <c r="AM70" s="1160"/>
      <c r="AN70" s="1160"/>
      <c r="AO70" s="1160"/>
      <c r="AP70" s="1160"/>
      <c r="AQ70" s="1632"/>
      <c r="AR70" s="566"/>
      <c r="AS70" s="566"/>
      <c r="AT70" s="566"/>
      <c r="AU70" s="566"/>
      <c r="AV70" s="1641">
        <v>11</v>
      </c>
    </row>
    <row s="1641" customFormat="1" customHeight="1" ht="11.549999999999999">
      <c r="A71" s="987"/>
      <c r="B71" s="1636"/>
      <c r="C71" s="1636"/>
      <c r="D71" s="351"/>
      <c r="J71" s="1641"/>
      <c r="K71" s="1641"/>
      <c r="L71" s="1641"/>
      <c r="M71" s="1641"/>
      <c r="N71" s="1641"/>
      <c r="O71" s="1641"/>
      <c r="P71" s="1641"/>
      <c r="Q71" s="1641"/>
      <c r="R71" s="1641"/>
      <c r="S71" s="1641"/>
      <c r="T71" s="1641"/>
      <c r="U71" s="1641"/>
      <c r="V71" s="1641"/>
      <c r="W71" s="1641"/>
      <c r="X71" s="1641"/>
      <c r="Y71" s="1641"/>
      <c r="AA71" s="1160"/>
      <c r="AB71" s="1636"/>
      <c r="AC71" s="1636"/>
      <c r="AD71" s="1160"/>
      <c r="AE71" s="1160"/>
      <c r="AF71" s="1160"/>
      <c r="AG71" s="1160"/>
      <c r="AH71" s="1636"/>
      <c r="AI71" s="1160"/>
      <c r="AJ71" s="1160"/>
      <c r="AK71" s="544"/>
      <c r="AL71" s="1160"/>
      <c r="AM71" s="1160"/>
      <c r="AN71" s="1160"/>
      <c r="AO71" s="1160"/>
      <c r="AP71" s="1160"/>
      <c r="AQ71" s="1632"/>
      <c r="AR71" s="566"/>
      <c r="AS71" s="566"/>
      <c r="AT71" s="566"/>
      <c r="AU71" s="566"/>
      <c r="AV71" s="1641">
        <v>11</v>
      </c>
    </row>
    <row s="1641" customFormat="1" customHeight="1" ht="11.549999999999999">
      <c r="A72" s="987"/>
      <c r="B72" s="1636"/>
      <c r="C72" s="1636"/>
      <c r="D72" s="351"/>
      <c r="J72" s="1641"/>
      <c r="K72" s="1641"/>
      <c r="L72" s="1641"/>
      <c r="M72" s="1641"/>
      <c r="N72" s="1641"/>
      <c r="O72" s="1641"/>
      <c r="P72" s="1641"/>
      <c r="Q72" s="1641"/>
      <c r="R72" s="1641"/>
      <c r="S72" s="1641"/>
      <c r="T72" s="1641"/>
      <c r="U72" s="1641"/>
      <c r="V72" s="1641"/>
      <c r="W72" s="1641"/>
      <c r="X72" s="1641"/>
      <c r="Y72" s="1641"/>
      <c r="AA72" s="1160"/>
      <c r="AB72" s="1636"/>
      <c r="AC72" s="1636"/>
      <c r="AD72" s="1160"/>
      <c r="AE72" s="1160"/>
      <c r="AF72" s="1160"/>
      <c r="AG72" s="1160"/>
      <c r="AH72" s="1636"/>
      <c r="AI72" s="1160"/>
      <c r="AJ72" s="1160"/>
      <c r="AK72" s="544"/>
      <c r="AL72" s="1160"/>
      <c r="AM72" s="1160"/>
      <c r="AN72" s="1160"/>
      <c r="AO72" s="1160"/>
      <c r="AP72" s="1160"/>
      <c r="AQ72" s="1632"/>
      <c r="AR72" s="566"/>
      <c r="AS72" s="566"/>
      <c r="AT72" s="566"/>
      <c r="AU72" s="566"/>
      <c r="AV72" s="1641">
        <v>11</v>
      </c>
    </row>
    <row s="1641" customFormat="1" customHeight="1" ht="11.549999999999999">
      <c r="A73" s="987"/>
      <c r="B73" s="1636"/>
      <c r="C73" s="1636"/>
      <c r="D73" s="351"/>
      <c r="J73" s="1641"/>
      <c r="K73" s="1641"/>
      <c r="L73" s="1641"/>
      <c r="M73" s="1641"/>
      <c r="N73" s="1641"/>
      <c r="O73" s="1641"/>
      <c r="P73" s="1641"/>
      <c r="Q73" s="1641"/>
      <c r="R73" s="1641"/>
      <c r="S73" s="1641"/>
      <c r="T73" s="1641"/>
      <c r="U73" s="1641"/>
      <c r="V73" s="1641"/>
      <c r="W73" s="1641"/>
      <c r="X73" s="1641"/>
      <c r="Y73" s="1641"/>
      <c r="AA73" s="1160"/>
      <c r="AB73" s="1636"/>
      <c r="AC73" s="1636"/>
      <c r="AD73" s="1160"/>
      <c r="AE73" s="1160"/>
      <c r="AF73" s="1160"/>
      <c r="AG73" s="1160"/>
      <c r="AH73" s="1636"/>
      <c r="AI73" s="1160"/>
      <c r="AJ73" s="1160"/>
      <c r="AK73" s="544"/>
      <c r="AL73" s="1160"/>
      <c r="AM73" s="1160"/>
      <c r="AN73" s="1160"/>
      <c r="AO73" s="1160"/>
      <c r="AP73" s="1160"/>
      <c r="AQ73" s="1632"/>
      <c r="AR73" s="566"/>
      <c r="AS73" s="566"/>
      <c r="AT73" s="566"/>
      <c r="AU73" s="566"/>
      <c r="AV73" s="1641">
        <v>11</v>
      </c>
    </row>
    <row s="1641" customFormat="1" customHeight="1" ht="11.549999999999999">
      <c r="A74" s="987"/>
      <c r="B74" s="1636"/>
      <c r="C74" s="1636"/>
      <c r="D74" s="351"/>
      <c r="J74" s="1641"/>
      <c r="K74" s="1641"/>
      <c r="L74" s="1641"/>
      <c r="M74" s="1641"/>
      <c r="N74" s="1641"/>
      <c r="O74" s="1641"/>
      <c r="P74" s="1641"/>
      <c r="Q74" s="1641"/>
      <c r="R74" s="1641"/>
      <c r="S74" s="1641"/>
      <c r="T74" s="1641"/>
      <c r="U74" s="1641"/>
      <c r="V74" s="1641"/>
      <c r="W74" s="1641"/>
      <c r="X74" s="1641"/>
      <c r="Y74" s="1641"/>
      <c r="AA74" s="1160"/>
      <c r="AB74" s="1636"/>
      <c r="AC74" s="1636"/>
      <c r="AD74" s="1160"/>
      <c r="AE74" s="1160"/>
      <c r="AF74" s="1160"/>
      <c r="AG74" s="1160"/>
      <c r="AH74" s="1636"/>
      <c r="AI74" s="1160"/>
      <c r="AJ74" s="1160"/>
      <c r="AK74" s="544"/>
      <c r="AL74" s="1160"/>
      <c r="AM74" s="1160"/>
      <c r="AN74" s="1160"/>
      <c r="AO74" s="1160"/>
      <c r="AP74" s="1160"/>
      <c r="AQ74" s="1632"/>
      <c r="AR74" s="566"/>
      <c r="AS74" s="566"/>
      <c r="AT74" s="566"/>
      <c r="AU74" s="566"/>
      <c r="AV74" s="1641">
        <v>11</v>
      </c>
    </row>
    <row s="1641" customFormat="1" customHeight="1" ht="11.549999999999999">
      <c r="A75" s="987"/>
      <c r="B75" s="1636"/>
      <c r="C75" s="1636"/>
      <c r="D75" s="351"/>
      <c r="J75" s="1641"/>
      <c r="K75" s="1641"/>
      <c r="L75" s="1641"/>
      <c r="M75" s="1641"/>
      <c r="N75" s="1641"/>
      <c r="O75" s="1641"/>
      <c r="P75" s="1641"/>
      <c r="Q75" s="1641"/>
      <c r="R75" s="1641"/>
      <c r="S75" s="1641"/>
      <c r="T75" s="1641"/>
      <c r="U75" s="1641"/>
      <c r="V75" s="1641"/>
      <c r="W75" s="1641"/>
      <c r="X75" s="1641"/>
      <c r="Y75" s="1641"/>
      <c r="AA75" s="1160"/>
      <c r="AB75" s="1636"/>
      <c r="AC75" s="1636"/>
      <c r="AD75" s="1160"/>
      <c r="AE75" s="1160"/>
      <c r="AF75" s="1160"/>
      <c r="AG75" s="1160"/>
      <c r="AH75" s="1636"/>
      <c r="AI75" s="1160"/>
      <c r="AJ75" s="1160"/>
      <c r="AK75" s="544"/>
      <c r="AL75" s="1160"/>
      <c r="AM75" s="1160"/>
      <c r="AN75" s="1160"/>
      <c r="AO75" s="1160"/>
      <c r="AP75" s="1160"/>
      <c r="AQ75" s="1632"/>
      <c r="AR75" s="566"/>
      <c r="AS75" s="566"/>
      <c r="AT75" s="566"/>
      <c r="AU75" s="566"/>
      <c r="AV75" s="1641">
        <v>11</v>
      </c>
    </row>
    <row s="1641" customFormat="1" customHeight="1" ht="11.549999999999999">
      <c r="A76" s="987"/>
      <c r="B76" s="1636"/>
      <c r="C76" s="1636"/>
      <c r="D76" s="351"/>
      <c r="J76" s="1641"/>
      <c r="K76" s="1641"/>
      <c r="L76" s="1641"/>
      <c r="M76" s="1641"/>
      <c r="N76" s="1641"/>
      <c r="O76" s="1641"/>
      <c r="P76" s="1641"/>
      <c r="Q76" s="1641"/>
      <c r="R76" s="1641"/>
      <c r="S76" s="1641"/>
      <c r="T76" s="1641"/>
      <c r="U76" s="1641"/>
      <c r="V76" s="1641"/>
      <c r="W76" s="1641"/>
      <c r="X76" s="1641"/>
      <c r="Y76" s="1641"/>
      <c r="AA76" s="1160"/>
      <c r="AB76" s="1636"/>
      <c r="AC76" s="1636"/>
      <c r="AD76" s="1160"/>
      <c r="AE76" s="1160"/>
      <c r="AF76" s="1160"/>
      <c r="AG76" s="1160"/>
      <c r="AH76" s="1636"/>
      <c r="AI76" s="1160"/>
      <c r="AJ76" s="1160"/>
      <c r="AK76" s="544"/>
      <c r="AL76" s="1160"/>
      <c r="AM76" s="1160"/>
      <c r="AN76" s="1160"/>
      <c r="AO76" s="1160"/>
      <c r="AP76" s="1160"/>
      <c r="AQ76" s="1632"/>
      <c r="AR76" s="566"/>
      <c r="AS76" s="566"/>
      <c r="AT76" s="566"/>
      <c r="AU76" s="566"/>
      <c r="AV76" s="1641">
        <v>11</v>
      </c>
    </row>
    <row s="1641" customFormat="1" customHeight="1" ht="11.549999999999999">
      <c r="A77" s="987"/>
      <c r="B77" s="1636"/>
      <c r="C77" s="1636"/>
      <c r="D77" s="351"/>
      <c r="J77" s="1641"/>
      <c r="K77" s="1641"/>
      <c r="L77" s="1641"/>
      <c r="M77" s="1641"/>
      <c r="N77" s="1641"/>
      <c r="O77" s="1641"/>
      <c r="P77" s="1641"/>
      <c r="Q77" s="1641"/>
      <c r="R77" s="1641"/>
      <c r="S77" s="1641"/>
      <c r="T77" s="1641"/>
      <c r="U77" s="1641"/>
      <c r="V77" s="1641"/>
      <c r="W77" s="1641"/>
      <c r="X77" s="1641"/>
      <c r="Y77" s="1641"/>
      <c r="AA77" s="1160"/>
      <c r="AB77" s="1636"/>
      <c r="AC77" s="1636"/>
      <c r="AD77" s="1160"/>
      <c r="AE77" s="1160"/>
      <c r="AF77" s="1160"/>
      <c r="AG77" s="1160"/>
      <c r="AH77" s="1636"/>
      <c r="AI77" s="1160"/>
      <c r="AJ77" s="1160"/>
      <c r="AK77" s="544"/>
      <c r="AL77" s="1160"/>
      <c r="AM77" s="1160"/>
      <c r="AN77" s="1160"/>
      <c r="AO77" s="1160"/>
      <c r="AP77" s="1160"/>
      <c r="AQ77" s="1632"/>
      <c r="AR77" s="566"/>
      <c r="AS77" s="566"/>
      <c r="AT77" s="566"/>
      <c r="AU77" s="566"/>
      <c r="AV77" s="1641">
        <v>11</v>
      </c>
    </row>
    <row s="1641" customFormat="1" customHeight="1" ht="11.549999999999999">
      <c r="A78" s="987"/>
      <c r="B78" s="1636"/>
      <c r="C78" s="1636"/>
      <c r="D78" s="351"/>
      <c r="J78" s="1641"/>
      <c r="K78" s="1641"/>
      <c r="L78" s="1641"/>
      <c r="M78" s="1641"/>
      <c r="N78" s="1641"/>
      <c r="O78" s="1641"/>
      <c r="P78" s="1641"/>
      <c r="Q78" s="1641"/>
      <c r="R78" s="1641"/>
      <c r="S78" s="1641"/>
      <c r="T78" s="1641"/>
      <c r="U78" s="1641"/>
      <c r="V78" s="1641"/>
      <c r="W78" s="1641"/>
      <c r="X78" s="1641"/>
      <c r="Y78" s="1641"/>
      <c r="AA78" s="1160"/>
      <c r="AB78" s="1636"/>
      <c r="AC78" s="1636"/>
      <c r="AD78" s="1160"/>
      <c r="AE78" s="1160"/>
      <c r="AF78" s="1160"/>
      <c r="AG78" s="1160"/>
      <c r="AH78" s="1636"/>
      <c r="AI78" s="1160"/>
      <c r="AJ78" s="1160"/>
      <c r="AK78" s="544"/>
      <c r="AL78" s="1160"/>
      <c r="AM78" s="1160"/>
      <c r="AN78" s="1160"/>
      <c r="AO78" s="1160"/>
      <c r="AP78" s="1160"/>
      <c r="AQ78" s="1632"/>
      <c r="AR78" s="566"/>
      <c r="AS78" s="566"/>
      <c r="AT78" s="566"/>
      <c r="AU78" s="566"/>
      <c r="AV78" s="1641">
        <v>11</v>
      </c>
    </row>
    <row s="1641" customFormat="1" customHeight="1" ht="11.549999999999999">
      <c r="A79" s="987"/>
      <c r="B79" s="1636"/>
      <c r="C79" s="1636"/>
      <c r="D79" s="351"/>
      <c r="J79" s="1641"/>
      <c r="K79" s="1641"/>
      <c r="L79" s="1641"/>
      <c r="M79" s="1641"/>
      <c r="N79" s="1641"/>
      <c r="O79" s="1641"/>
      <c r="P79" s="1641"/>
      <c r="Q79" s="1641"/>
      <c r="R79" s="1641"/>
      <c r="S79" s="1641"/>
      <c r="T79" s="1641"/>
      <c r="U79" s="1641"/>
      <c r="V79" s="1641"/>
      <c r="W79" s="1641"/>
      <c r="X79" s="1641"/>
      <c r="Y79" s="1641"/>
      <c r="AA79" s="1160"/>
      <c r="AB79" s="1636"/>
      <c r="AC79" s="1636"/>
      <c r="AD79" s="1160"/>
      <c r="AE79" s="1160"/>
      <c r="AF79" s="1160"/>
      <c r="AG79" s="1160"/>
      <c r="AH79" s="1636"/>
      <c r="AI79" s="1160"/>
      <c r="AJ79" s="1160"/>
      <c r="AK79" s="544"/>
      <c r="AL79" s="1160"/>
      <c r="AM79" s="1160"/>
      <c r="AN79" s="1160"/>
      <c r="AO79" s="1160"/>
      <c r="AP79" s="1160"/>
      <c r="AQ79" s="1632"/>
      <c r="AR79" s="566"/>
      <c r="AS79" s="566"/>
      <c r="AT79" s="566"/>
      <c r="AU79" s="566"/>
      <c r="AV79" s="1641">
        <v>11</v>
      </c>
    </row>
    <row s="1641" customFormat="1" customHeight="1" ht="11.549999999999999">
      <c r="A80" s="987"/>
      <c r="B80" s="1636"/>
      <c r="C80" s="1636"/>
      <c r="D80" s="351"/>
      <c r="J80" s="1641"/>
      <c r="K80" s="1641"/>
      <c r="L80" s="1641"/>
      <c r="M80" s="1641"/>
      <c r="N80" s="1641"/>
      <c r="O80" s="1641"/>
      <c r="P80" s="1641"/>
      <c r="Q80" s="1641"/>
      <c r="R80" s="1641"/>
      <c r="S80" s="1641"/>
      <c r="T80" s="1641"/>
      <c r="U80" s="1641"/>
      <c r="V80" s="1641"/>
      <c r="W80" s="1641"/>
      <c r="X80" s="1641"/>
      <c r="Y80" s="1641"/>
      <c r="AA80" s="1160"/>
      <c r="AB80" s="1636"/>
      <c r="AC80" s="1636"/>
      <c r="AD80" s="1160"/>
      <c r="AE80" s="1160"/>
      <c r="AF80" s="1160"/>
      <c r="AG80" s="1160"/>
      <c r="AH80" s="1636"/>
      <c r="AI80" s="1160"/>
      <c r="AJ80" s="1160"/>
      <c r="AK80" s="544"/>
      <c r="AL80" s="1160"/>
      <c r="AM80" s="1160"/>
      <c r="AN80" s="1160"/>
      <c r="AO80" s="1160"/>
      <c r="AP80" s="1160"/>
      <c r="AQ80" s="1632"/>
      <c r="AR80" s="566"/>
      <c r="AS80" s="566"/>
      <c r="AT80" s="566"/>
      <c r="AU80" s="566"/>
      <c r="AV80" s="1641">
        <v>11</v>
      </c>
    </row>
    <row s="1641" customFormat="1" customHeight="1" ht="11.549999999999999">
      <c r="A81" s="987"/>
      <c r="B81" s="1636"/>
      <c r="C81" s="1636"/>
      <c r="D81" s="351"/>
      <c r="J81" s="1641"/>
      <c r="K81" s="1641"/>
      <c r="L81" s="1641"/>
      <c r="M81" s="1641"/>
      <c r="N81" s="1641"/>
      <c r="O81" s="1641"/>
      <c r="P81" s="1641"/>
      <c r="Q81" s="1641"/>
      <c r="R81" s="1641"/>
      <c r="S81" s="1641"/>
      <c r="T81" s="1641"/>
      <c r="U81" s="1641"/>
      <c r="V81" s="1641"/>
      <c r="W81" s="1641"/>
      <c r="X81" s="1641"/>
      <c r="Y81" s="1641"/>
      <c r="AA81" s="1160"/>
      <c r="AB81" s="1636"/>
      <c r="AC81" s="1636"/>
      <c r="AD81" s="1160"/>
      <c r="AE81" s="1160"/>
      <c r="AF81" s="1160"/>
      <c r="AG81" s="1160"/>
      <c r="AH81" s="1636"/>
      <c r="AI81" s="1160"/>
      <c r="AJ81" s="1160"/>
      <c r="AK81" s="544"/>
      <c r="AL81" s="1160"/>
      <c r="AM81" s="1160"/>
      <c r="AN81" s="1160"/>
      <c r="AO81" s="1160"/>
      <c r="AP81" s="1160"/>
      <c r="AQ81" s="1632"/>
      <c r="AR81" s="566"/>
      <c r="AS81" s="566"/>
      <c r="AT81" s="566"/>
      <c r="AU81" s="566"/>
      <c r="AV81" s="1641">
        <v>11</v>
      </c>
    </row>
    <row s="1641" customFormat="1" customHeight="1" ht="11.549999999999999">
      <c r="A82" s="987"/>
      <c r="B82" s="1636"/>
      <c r="C82" s="1636"/>
      <c r="D82" s="351"/>
      <c r="J82" s="1641"/>
      <c r="K82" s="1641"/>
      <c r="L82" s="1641"/>
      <c r="M82" s="1641"/>
      <c r="N82" s="1641"/>
      <c r="O82" s="1641"/>
      <c r="P82" s="1641"/>
      <c r="Q82" s="1641"/>
      <c r="R82" s="1641"/>
      <c r="S82" s="1641"/>
      <c r="T82" s="1641"/>
      <c r="U82" s="1641"/>
      <c r="V82" s="1641"/>
      <c r="W82" s="1641"/>
      <c r="X82" s="1641"/>
      <c r="Y82" s="1641"/>
      <c r="AA82" s="1160"/>
      <c r="AB82" s="1636"/>
      <c r="AC82" s="1636"/>
      <c r="AD82" s="1160"/>
      <c r="AE82" s="1160"/>
      <c r="AF82" s="1160"/>
      <c r="AG82" s="1160"/>
      <c r="AH82" s="1636"/>
      <c r="AI82" s="1160"/>
      <c r="AJ82" s="1160"/>
      <c r="AK82" s="544"/>
      <c r="AL82" s="1160"/>
      <c r="AM82" s="1160"/>
      <c r="AN82" s="1160"/>
      <c r="AO82" s="1160"/>
      <c r="AP82" s="1160"/>
      <c r="AQ82" s="1632"/>
      <c r="AR82" s="566"/>
      <c r="AS82" s="566"/>
      <c r="AT82" s="566"/>
      <c r="AU82" s="566"/>
      <c r="AV82" s="1641">
        <v>11</v>
      </c>
    </row>
    <row s="1641" customFormat="1" customHeight="1" ht="11.549999999999999">
      <c r="A83" s="987"/>
      <c r="B83" s="1636"/>
      <c r="C83" s="1636"/>
      <c r="D83" s="351"/>
      <c r="J83" s="1641"/>
      <c r="K83" s="1641"/>
      <c r="L83" s="1641"/>
      <c r="M83" s="1641"/>
      <c r="N83" s="1641"/>
      <c r="O83" s="1641"/>
      <c r="P83" s="1641"/>
      <c r="Q83" s="1641"/>
      <c r="R83" s="1641"/>
      <c r="S83" s="1641"/>
      <c r="T83" s="1641"/>
      <c r="U83" s="1641"/>
      <c r="V83" s="1641"/>
      <c r="W83" s="1641"/>
      <c r="X83" s="1641"/>
      <c r="Y83" s="1641"/>
      <c r="AA83" s="1160"/>
      <c r="AB83" s="1636"/>
      <c r="AC83" s="1636"/>
      <c r="AD83" s="1160"/>
      <c r="AE83" s="1160"/>
      <c r="AF83" s="1160"/>
      <c r="AG83" s="1160"/>
      <c r="AH83" s="1636"/>
      <c r="AI83" s="1160"/>
      <c r="AJ83" s="1160"/>
      <c r="AK83" s="544"/>
      <c r="AL83" s="1160"/>
      <c r="AM83" s="1160"/>
      <c r="AN83" s="1160"/>
      <c r="AO83" s="1160"/>
      <c r="AP83" s="1160"/>
      <c r="AQ83" s="1632"/>
      <c r="AR83" s="566"/>
      <c r="AS83" s="566"/>
      <c r="AT83" s="566"/>
      <c r="AU83" s="566"/>
      <c r="AV83" s="1641">
        <v>11</v>
      </c>
    </row>
    <row s="1641" customFormat="1" customHeight="1" ht="11.549999999999999">
      <c r="A84" s="987"/>
      <c r="B84" s="1636"/>
      <c r="C84" s="1636"/>
      <c r="D84" s="351"/>
      <c r="J84" s="1641"/>
      <c r="K84" s="1641"/>
      <c r="L84" s="1641"/>
      <c r="M84" s="1641"/>
      <c r="N84" s="1641"/>
      <c r="O84" s="1641"/>
      <c r="P84" s="1641"/>
      <c r="Q84" s="1641"/>
      <c r="R84" s="1641"/>
      <c r="S84" s="1641"/>
      <c r="T84" s="1641"/>
      <c r="U84" s="1641"/>
      <c r="V84" s="1641"/>
      <c r="W84" s="1641"/>
      <c r="X84" s="1641"/>
      <c r="Y84" s="1641"/>
      <c r="AA84" s="1160"/>
      <c r="AB84" s="1636"/>
      <c r="AC84" s="1636"/>
      <c r="AD84" s="1160"/>
      <c r="AE84" s="1160"/>
      <c r="AF84" s="1160"/>
      <c r="AG84" s="1160"/>
      <c r="AH84" s="1636"/>
      <c r="AI84" s="1160"/>
      <c r="AJ84" s="1160"/>
      <c r="AK84" s="544"/>
      <c r="AL84" s="1160"/>
      <c r="AM84" s="1160"/>
      <c r="AN84" s="1160"/>
      <c r="AO84" s="1160"/>
      <c r="AP84" s="1160"/>
      <c r="AQ84" s="1632"/>
      <c r="AR84" s="566"/>
      <c r="AS84" s="566"/>
      <c r="AT84" s="566"/>
      <c r="AU84" s="566"/>
      <c r="AV84" s="1641">
        <v>11</v>
      </c>
    </row>
    <row s="1641" customFormat="1" customHeight="1" ht="11.549999999999999">
      <c r="A85" s="987"/>
      <c r="B85" s="1636"/>
      <c r="C85" s="1636"/>
      <c r="D85" s="351"/>
      <c r="J85" s="1641"/>
      <c r="K85" s="1641"/>
      <c r="L85" s="1641"/>
      <c r="M85" s="1641"/>
      <c r="N85" s="1641"/>
      <c r="O85" s="1641"/>
      <c r="P85" s="1641"/>
      <c r="Q85" s="1641"/>
      <c r="R85" s="1641"/>
      <c r="S85" s="1641"/>
      <c r="T85" s="1641"/>
      <c r="U85" s="1641"/>
      <c r="V85" s="1641"/>
      <c r="W85" s="1641"/>
      <c r="X85" s="1641"/>
      <c r="Y85" s="1641"/>
      <c r="AA85" s="1160"/>
      <c r="AB85" s="1636"/>
      <c r="AC85" s="1636"/>
      <c r="AD85" s="1160"/>
      <c r="AE85" s="1160"/>
      <c r="AF85" s="1160"/>
      <c r="AG85" s="1160"/>
      <c r="AH85" s="1636"/>
      <c r="AI85" s="1160"/>
      <c r="AJ85" s="1160"/>
      <c r="AK85" s="544"/>
      <c r="AL85" s="1160"/>
      <c r="AM85" s="1160"/>
      <c r="AN85" s="1160"/>
      <c r="AO85" s="1160"/>
      <c r="AP85" s="1160"/>
      <c r="AQ85" s="1632"/>
      <c r="AR85" s="566"/>
      <c r="AS85" s="566"/>
      <c r="AT85" s="566"/>
      <c r="AU85" s="566"/>
      <c r="AV85" s="1641">
        <v>11</v>
      </c>
    </row>
    <row s="1641" customFormat="1" customHeight="1" ht="11.549999999999999">
      <c r="A86" s="987"/>
      <c r="B86" s="1636"/>
      <c r="C86" s="1636"/>
      <c r="D86" s="351"/>
      <c r="J86" s="1641"/>
      <c r="K86" s="1641"/>
      <c r="L86" s="1641"/>
      <c r="M86" s="1641"/>
      <c r="N86" s="1641"/>
      <c r="O86" s="1641"/>
      <c r="P86" s="1641"/>
      <c r="Q86" s="1641"/>
      <c r="R86" s="1641"/>
      <c r="S86" s="1641"/>
      <c r="T86" s="1641"/>
      <c r="U86" s="1641"/>
      <c r="V86" s="1641"/>
      <c r="W86" s="1641"/>
      <c r="X86" s="1641"/>
      <c r="Y86" s="1641"/>
      <c r="AA86" s="1160"/>
      <c r="AB86" s="1636"/>
      <c r="AC86" s="1636"/>
      <c r="AD86" s="1160"/>
      <c r="AE86" s="1160"/>
      <c r="AF86" s="1160"/>
      <c r="AG86" s="1160"/>
      <c r="AH86" s="1636"/>
      <c r="AI86" s="1160"/>
      <c r="AJ86" s="1160"/>
      <c r="AK86" s="544"/>
      <c r="AL86" s="1160"/>
      <c r="AM86" s="1160"/>
      <c r="AN86" s="1160"/>
      <c r="AO86" s="1160"/>
      <c r="AP86" s="1160"/>
      <c r="AQ86" s="1632"/>
      <c r="AR86" s="566"/>
      <c r="AS86" s="566"/>
      <c r="AT86" s="566"/>
      <c r="AU86" s="566"/>
      <c r="AV86" s="1641">
        <v>11</v>
      </c>
    </row>
    <row s="1641" customFormat="1" customHeight="1" ht="11.549999999999999">
      <c r="A87" s="987"/>
      <c r="B87" s="1636"/>
      <c r="C87" s="1636"/>
      <c r="D87" s="351"/>
      <c r="J87" s="1641"/>
      <c r="K87" s="1641"/>
      <c r="L87" s="1641"/>
      <c r="M87" s="1641"/>
      <c r="N87" s="1641"/>
      <c r="O87" s="1641"/>
      <c r="P87" s="1641"/>
      <c r="Q87" s="1641"/>
      <c r="R87" s="1641"/>
      <c r="S87" s="1641"/>
      <c r="T87" s="1641"/>
      <c r="U87" s="1641"/>
      <c r="V87" s="1641"/>
      <c r="W87" s="1641"/>
      <c r="X87" s="1641"/>
      <c r="Y87" s="1641"/>
      <c r="AA87" s="1160"/>
      <c r="AB87" s="1636"/>
      <c r="AC87" s="1636"/>
      <c r="AD87" s="1160"/>
      <c r="AE87" s="1160"/>
      <c r="AF87" s="1160"/>
      <c r="AG87" s="1160"/>
      <c r="AH87" s="1636"/>
      <c r="AI87" s="1160"/>
      <c r="AJ87" s="1160"/>
      <c r="AK87" s="544"/>
      <c r="AL87" s="1160"/>
      <c r="AM87" s="1160"/>
      <c r="AN87" s="1160"/>
      <c r="AO87" s="1160"/>
      <c r="AP87" s="1160"/>
      <c r="AQ87" s="1632"/>
      <c r="AR87" s="566"/>
      <c r="AS87" s="566"/>
      <c r="AT87" s="566"/>
      <c r="AU87" s="566"/>
      <c r="AV87" s="1641">
        <v>11</v>
      </c>
    </row>
    <row s="1641" customFormat="1" customHeight="1" ht="11.549999999999999">
      <c r="A88" s="987"/>
      <c r="B88" s="1636"/>
      <c r="C88" s="1636"/>
      <c r="D88" s="351"/>
      <c r="J88" s="1641"/>
      <c r="K88" s="1641"/>
      <c r="L88" s="1641"/>
      <c r="M88" s="1641"/>
      <c r="N88" s="1641"/>
      <c r="O88" s="1641"/>
      <c r="P88" s="1641"/>
      <c r="Q88" s="1641"/>
      <c r="R88" s="1641"/>
      <c r="S88" s="1641"/>
      <c r="T88" s="1641"/>
      <c r="U88" s="1641"/>
      <c r="V88" s="1641"/>
      <c r="W88" s="1641"/>
      <c r="X88" s="1641"/>
      <c r="Y88" s="1641"/>
      <c r="AA88" s="1160"/>
      <c r="AB88" s="1636"/>
      <c r="AC88" s="1636"/>
      <c r="AD88" s="1160"/>
      <c r="AE88" s="1160"/>
      <c r="AF88" s="1160"/>
      <c r="AG88" s="1160"/>
      <c r="AH88" s="1636"/>
      <c r="AI88" s="1160"/>
      <c r="AJ88" s="1160"/>
      <c r="AK88" s="544"/>
      <c r="AL88" s="1160"/>
      <c r="AM88" s="1160"/>
      <c r="AN88" s="1160"/>
      <c r="AO88" s="1160"/>
      <c r="AP88" s="1160"/>
      <c r="AQ88" s="1632"/>
      <c r="AR88" s="566"/>
      <c r="AS88" s="566"/>
      <c r="AT88" s="566"/>
      <c r="AU88" s="566"/>
      <c r="AV88" s="1641">
        <v>11</v>
      </c>
    </row>
    <row s="1641" customFormat="1" customHeight="1" ht="11.549999999999999">
      <c r="A89" s="987"/>
      <c r="B89" s="1636"/>
      <c r="C89" s="1636"/>
      <c r="D89" s="351"/>
      <c r="J89" s="1641"/>
      <c r="K89" s="1641"/>
      <c r="L89" s="1641"/>
      <c r="M89" s="1641"/>
      <c r="N89" s="1641"/>
      <c r="O89" s="1641"/>
      <c r="P89" s="1641"/>
      <c r="Q89" s="1641"/>
      <c r="R89" s="1641"/>
      <c r="S89" s="1641"/>
      <c r="T89" s="1641"/>
      <c r="U89" s="1641"/>
      <c r="V89" s="1641"/>
      <c r="W89" s="1641"/>
      <c r="X89" s="1641"/>
      <c r="Y89" s="1641"/>
      <c r="AA89" s="1160"/>
      <c r="AB89" s="1636"/>
      <c r="AC89" s="1636"/>
      <c r="AD89" s="1160"/>
      <c r="AE89" s="1160"/>
      <c r="AF89" s="1160"/>
      <c r="AG89" s="1160"/>
      <c r="AH89" s="1636"/>
      <c r="AI89" s="1160"/>
      <c r="AJ89" s="1160"/>
      <c r="AK89" s="544"/>
      <c r="AL89" s="1160"/>
      <c r="AM89" s="1160"/>
      <c r="AN89" s="1160"/>
      <c r="AO89" s="1160"/>
      <c r="AP89" s="1160"/>
      <c r="AQ89" s="1632"/>
      <c r="AR89" s="566"/>
      <c r="AS89" s="566"/>
      <c r="AT89" s="566"/>
      <c r="AU89" s="566"/>
      <c r="AV89" s="1641">
        <v>11</v>
      </c>
    </row>
    <row s="1641" customFormat="1" customHeight="1" ht="11.549999999999999">
      <c r="A90" s="987"/>
      <c r="B90" s="1636"/>
      <c r="C90" s="1636"/>
      <c r="D90" s="351"/>
      <c r="J90" s="1641"/>
      <c r="K90" s="1641"/>
      <c r="L90" s="1641"/>
      <c r="M90" s="1641"/>
      <c r="N90" s="1641"/>
      <c r="O90" s="1641"/>
      <c r="P90" s="1641"/>
      <c r="Q90" s="1641"/>
      <c r="R90" s="1641"/>
      <c r="S90" s="1641"/>
      <c r="T90" s="1641"/>
      <c r="U90" s="1641"/>
      <c r="V90" s="1641"/>
      <c r="W90" s="1641"/>
      <c r="X90" s="1641"/>
      <c r="Y90" s="1641"/>
      <c r="AA90" s="1160"/>
      <c r="AB90" s="1636"/>
      <c r="AC90" s="1636"/>
      <c r="AD90" s="1160"/>
      <c r="AE90" s="1160"/>
      <c r="AF90" s="1160"/>
      <c r="AG90" s="1160"/>
      <c r="AH90" s="1636"/>
      <c r="AI90" s="1160"/>
      <c r="AJ90" s="1160"/>
      <c r="AK90" s="544"/>
      <c r="AL90" s="1160"/>
      <c r="AM90" s="1160"/>
      <c r="AN90" s="1160"/>
      <c r="AO90" s="1160"/>
      <c r="AP90" s="1160"/>
      <c r="AQ90" s="1632"/>
      <c r="AR90" s="566"/>
      <c r="AS90" s="566"/>
      <c r="AT90" s="566"/>
      <c r="AU90" s="566"/>
      <c r="AV90" s="1641">
        <v>11</v>
      </c>
    </row>
    <row s="1641" customFormat="1" customHeight="1" ht="11.549999999999999">
      <c r="A91" s="987"/>
      <c r="B91" s="1636"/>
      <c r="C91" s="1636"/>
      <c r="D91" s="351"/>
      <c r="J91" s="1641"/>
      <c r="K91" s="1641"/>
      <c r="L91" s="1641"/>
      <c r="M91" s="1641"/>
      <c r="N91" s="1641"/>
      <c r="O91" s="1641"/>
      <c r="P91" s="1641"/>
      <c r="Q91" s="1641"/>
      <c r="R91" s="1641"/>
      <c r="S91" s="1641"/>
      <c r="T91" s="1641"/>
      <c r="U91" s="1641"/>
      <c r="V91" s="1641"/>
      <c r="W91" s="1641"/>
      <c r="X91" s="1641"/>
      <c r="Y91" s="1641"/>
      <c r="AA91" s="1160"/>
      <c r="AB91" s="1636"/>
      <c r="AC91" s="1636"/>
      <c r="AD91" s="1160"/>
      <c r="AE91" s="1160"/>
      <c r="AF91" s="1160"/>
      <c r="AG91" s="1160"/>
      <c r="AH91" s="1636"/>
      <c r="AI91" s="1160"/>
      <c r="AJ91" s="1160"/>
      <c r="AK91" s="544"/>
      <c r="AL91" s="1160"/>
      <c r="AM91" s="1160"/>
      <c r="AN91" s="1160"/>
      <c r="AO91" s="1160"/>
      <c r="AP91" s="1160"/>
      <c r="AQ91" s="1632"/>
      <c r="AR91" s="566"/>
      <c r="AS91" s="566"/>
      <c r="AT91" s="566"/>
      <c r="AU91" s="566"/>
      <c r="AV91" s="1641">
        <v>11</v>
      </c>
    </row>
    <row s="1641" customFormat="1" customHeight="1" ht="11.549999999999999">
      <c r="A92" s="987"/>
      <c r="B92" s="1636"/>
      <c r="C92" s="1636"/>
      <c r="D92" s="351"/>
      <c r="J92" s="1641"/>
      <c r="K92" s="1641"/>
      <c r="L92" s="1641"/>
      <c r="M92" s="1641"/>
      <c r="N92" s="1641"/>
      <c r="O92" s="1641"/>
      <c r="P92" s="1641"/>
      <c r="Q92" s="1641"/>
      <c r="R92" s="1641"/>
      <c r="S92" s="1641"/>
      <c r="T92" s="1641"/>
      <c r="U92" s="1641"/>
      <c r="V92" s="1641"/>
      <c r="W92" s="1641"/>
      <c r="X92" s="1641"/>
      <c r="Y92" s="1641"/>
      <c r="AA92" s="1160"/>
      <c r="AB92" s="1636"/>
      <c r="AC92" s="1636"/>
      <c r="AD92" s="1160"/>
      <c r="AE92" s="1160"/>
      <c r="AF92" s="1160"/>
      <c r="AG92" s="1160"/>
      <c r="AH92" s="1636"/>
      <c r="AI92" s="1160"/>
      <c r="AJ92" s="1160"/>
      <c r="AK92" s="544"/>
      <c r="AL92" s="1160"/>
      <c r="AM92" s="1160"/>
      <c r="AN92" s="1160"/>
      <c r="AO92" s="1160"/>
      <c r="AP92" s="1160"/>
      <c r="AQ92" s="1632"/>
      <c r="AR92" s="566"/>
      <c r="AS92" s="566"/>
      <c r="AT92" s="566"/>
      <c r="AU92" s="566"/>
      <c r="AV92" s="1641">
        <v>11</v>
      </c>
    </row>
    <row s="1641" customFormat="1" customHeight="1" ht="11.549999999999999">
      <c r="A93" s="987"/>
      <c r="B93" s="1636"/>
      <c r="C93" s="1636"/>
      <c r="D93" s="351"/>
      <c r="J93" s="1641"/>
      <c r="K93" s="1641"/>
      <c r="L93" s="1641"/>
      <c r="M93" s="1641"/>
      <c r="N93" s="1641"/>
      <c r="O93" s="1641"/>
      <c r="P93" s="1641"/>
      <c r="Q93" s="1641"/>
      <c r="R93" s="1641"/>
      <c r="S93" s="1641"/>
      <c r="T93" s="1641"/>
      <c r="U93" s="1641"/>
      <c r="V93" s="1641"/>
      <c r="W93" s="1641"/>
      <c r="X93" s="1641"/>
      <c r="Y93" s="1641"/>
      <c r="AA93" s="1160"/>
      <c r="AB93" s="1636"/>
      <c r="AC93" s="1636"/>
      <c r="AD93" s="1160"/>
      <c r="AE93" s="1160"/>
      <c r="AF93" s="1160"/>
      <c r="AG93" s="1160"/>
      <c r="AH93" s="1636"/>
      <c r="AI93" s="1160"/>
      <c r="AJ93" s="1160"/>
      <c r="AK93" s="544"/>
      <c r="AL93" s="1160"/>
      <c r="AM93" s="1160"/>
      <c r="AN93" s="1160"/>
      <c r="AO93" s="1160"/>
      <c r="AP93" s="1160"/>
      <c r="AQ93" s="1632"/>
      <c r="AR93" s="566"/>
      <c r="AS93" s="566"/>
      <c r="AT93" s="566"/>
      <c r="AU93" s="566"/>
      <c r="AV93" s="1641">
        <v>11</v>
      </c>
    </row>
    <row s="1641" customFormat="1" customHeight="1" ht="11.549999999999999">
      <c r="A94" s="987"/>
      <c r="B94" s="1636"/>
      <c r="C94" s="1636"/>
      <c r="D94" s="351"/>
      <c r="J94" s="1641"/>
      <c r="K94" s="1641"/>
      <c r="L94" s="1641"/>
      <c r="M94" s="1641"/>
      <c r="N94" s="1641"/>
      <c r="O94" s="1641"/>
      <c r="P94" s="1641"/>
      <c r="Q94" s="1641"/>
      <c r="R94" s="1641"/>
      <c r="S94" s="1641"/>
      <c r="T94" s="1641"/>
      <c r="U94" s="1641"/>
      <c r="V94" s="1641"/>
      <c r="W94" s="1641"/>
      <c r="X94" s="1641"/>
      <c r="Y94" s="1641"/>
      <c r="AA94" s="1160"/>
      <c r="AB94" s="1636"/>
      <c r="AC94" s="1636"/>
      <c r="AD94" s="1160"/>
      <c r="AE94" s="1160"/>
      <c r="AF94" s="1160"/>
      <c r="AG94" s="1160"/>
      <c r="AH94" s="1636"/>
      <c r="AI94" s="1160"/>
      <c r="AJ94" s="1160"/>
      <c r="AK94" s="544"/>
      <c r="AL94" s="1160"/>
      <c r="AM94" s="1160"/>
      <c r="AN94" s="1160"/>
      <c r="AO94" s="1160"/>
      <c r="AP94" s="1160"/>
      <c r="AQ94" s="1632"/>
      <c r="AR94" s="566"/>
      <c r="AS94" s="566"/>
      <c r="AT94" s="566"/>
      <c r="AU94" s="566"/>
      <c r="AV94" s="1641">
        <v>11</v>
      </c>
    </row>
    <row s="1641" customFormat="1" customHeight="1" ht="11.549999999999999">
      <c r="A95" s="987"/>
      <c r="B95" s="1636"/>
      <c r="C95" s="1636"/>
      <c r="D95" s="351"/>
      <c r="J95" s="1641"/>
      <c r="K95" s="1641"/>
      <c r="L95" s="1641"/>
      <c r="M95" s="1641"/>
      <c r="N95" s="1641"/>
      <c r="O95" s="1641"/>
      <c r="P95" s="1641"/>
      <c r="Q95" s="1641"/>
      <c r="R95" s="1641"/>
      <c r="S95" s="1641"/>
      <c r="T95" s="1641"/>
      <c r="U95" s="1641"/>
      <c r="V95" s="1641"/>
      <c r="W95" s="1641"/>
      <c r="X95" s="1641"/>
      <c r="Y95" s="1641"/>
      <c r="AA95" s="1160"/>
      <c r="AB95" s="1636"/>
      <c r="AC95" s="1636"/>
      <c r="AD95" s="1160"/>
      <c r="AE95" s="1160"/>
      <c r="AF95" s="1160"/>
      <c r="AG95" s="1160"/>
      <c r="AH95" s="1636"/>
      <c r="AI95" s="1160"/>
      <c r="AJ95" s="1160"/>
      <c r="AK95" s="544"/>
      <c r="AL95" s="1160"/>
      <c r="AM95" s="1160"/>
      <c r="AN95" s="1160"/>
      <c r="AO95" s="1160"/>
      <c r="AP95" s="1160"/>
      <c r="AQ95" s="1632"/>
      <c r="AR95" s="566"/>
      <c r="AS95" s="566"/>
      <c r="AT95" s="566"/>
      <c r="AU95" s="566"/>
      <c r="AV95" s="1641">
        <v>11</v>
      </c>
    </row>
    <row s="1641" customFormat="1" customHeight="1" ht="11.549999999999999">
      <c r="A96" s="987"/>
      <c r="B96" s="1636"/>
      <c r="C96" s="1636"/>
      <c r="D96" s="351"/>
      <c r="J96" s="1641"/>
      <c r="K96" s="1641"/>
      <c r="L96" s="1641"/>
      <c r="M96" s="1641"/>
      <c r="N96" s="1641"/>
      <c r="O96" s="1641"/>
      <c r="P96" s="1641"/>
      <c r="Q96" s="1641"/>
      <c r="R96" s="1641"/>
      <c r="S96" s="1641"/>
      <c r="T96" s="1641"/>
      <c r="U96" s="1641"/>
      <c r="V96" s="1641"/>
      <c r="W96" s="1641"/>
      <c r="X96" s="1641"/>
      <c r="Y96" s="1641"/>
      <c r="AA96" s="1160"/>
      <c r="AB96" s="1636"/>
      <c r="AC96" s="1636"/>
      <c r="AD96" s="1160"/>
      <c r="AE96" s="1160"/>
      <c r="AF96" s="1160"/>
      <c r="AG96" s="1160"/>
      <c r="AH96" s="1636"/>
      <c r="AI96" s="1160"/>
      <c r="AJ96" s="1160"/>
      <c r="AK96" s="544"/>
      <c r="AL96" s="1160"/>
      <c r="AM96" s="1160"/>
      <c r="AN96" s="1160"/>
      <c r="AO96" s="1160"/>
      <c r="AP96" s="1160"/>
      <c r="AQ96" s="1632"/>
      <c r="AR96" s="566"/>
      <c r="AS96" s="566"/>
      <c r="AT96" s="566"/>
      <c r="AU96" s="566"/>
      <c r="AV96" s="1641">
        <v>11</v>
      </c>
    </row>
    <row s="1641" customFormat="1" customHeight="1" ht="11.549999999999999">
      <c r="A97" s="987"/>
      <c r="B97" s="1636"/>
      <c r="C97" s="1636"/>
      <c r="D97" s="351"/>
      <c r="J97" s="1641"/>
      <c r="K97" s="1641"/>
      <c r="L97" s="1641"/>
      <c r="M97" s="1641"/>
      <c r="N97" s="1641"/>
      <c r="O97" s="1641"/>
      <c r="P97" s="1641"/>
      <c r="Q97" s="1641"/>
      <c r="R97" s="1641"/>
      <c r="S97" s="1641"/>
      <c r="T97" s="1641"/>
      <c r="U97" s="1641"/>
      <c r="V97" s="1641"/>
      <c r="W97" s="1641"/>
      <c r="X97" s="1641"/>
      <c r="Y97" s="1641"/>
      <c r="AA97" s="1160"/>
      <c r="AB97" s="1636"/>
      <c r="AC97" s="1636"/>
      <c r="AD97" s="1160"/>
      <c r="AE97" s="1160"/>
      <c r="AF97" s="1160"/>
      <c r="AG97" s="1160"/>
      <c r="AH97" s="1636"/>
      <c r="AI97" s="1160"/>
      <c r="AJ97" s="1160"/>
      <c r="AK97" s="544"/>
      <c r="AL97" s="1160"/>
      <c r="AM97" s="1160"/>
      <c r="AN97" s="1160"/>
      <c r="AO97" s="1160"/>
      <c r="AP97" s="1160"/>
      <c r="AQ97" s="1632"/>
      <c r="AR97" s="566"/>
      <c r="AS97" s="566"/>
      <c r="AT97" s="566"/>
      <c r="AU97" s="566"/>
      <c r="AV97" s="1641">
        <v>11</v>
      </c>
    </row>
    <row s="1641" customFormat="1" customHeight="1" ht="11.549999999999999">
      <c r="A98" s="987"/>
      <c r="B98" s="1636"/>
      <c r="C98" s="1636"/>
      <c r="D98" s="351"/>
      <c r="J98" s="1641"/>
      <c r="K98" s="1641"/>
      <c r="L98" s="1641"/>
      <c r="M98" s="1641"/>
      <c r="N98" s="1641"/>
      <c r="O98" s="1641"/>
      <c r="P98" s="1641"/>
      <c r="Q98" s="1641"/>
      <c r="R98" s="1641"/>
      <c r="S98" s="1641"/>
      <c r="T98" s="1641"/>
      <c r="U98" s="1641"/>
      <c r="V98" s="1641"/>
      <c r="W98" s="1641"/>
      <c r="X98" s="1641"/>
      <c r="Y98" s="1641"/>
      <c r="AA98" s="1160"/>
      <c r="AB98" s="1636"/>
      <c r="AC98" s="1636"/>
      <c r="AD98" s="1160"/>
      <c r="AE98" s="1160"/>
      <c r="AF98" s="1160"/>
      <c r="AG98" s="1160"/>
      <c r="AH98" s="1636"/>
      <c r="AI98" s="1160"/>
      <c r="AJ98" s="1160"/>
      <c r="AK98" s="544"/>
      <c r="AL98" s="1160"/>
      <c r="AM98" s="1160"/>
      <c r="AN98" s="1160"/>
      <c r="AO98" s="1160"/>
      <c r="AP98" s="1160"/>
      <c r="AQ98" s="1632"/>
      <c r="AR98" s="566"/>
      <c r="AS98" s="566"/>
      <c r="AT98" s="566"/>
      <c r="AU98" s="566"/>
      <c r="AV98" s="1641">
        <v>11</v>
      </c>
    </row>
    <row s="1641" customFormat="1" customHeight="1" ht="11.549999999999999">
      <c r="A99" s="987"/>
      <c r="B99" s="1636"/>
      <c r="C99" s="1636"/>
      <c r="D99" s="351"/>
      <c r="J99" s="1641"/>
      <c r="K99" s="1641"/>
      <c r="L99" s="1641"/>
      <c r="M99" s="1641"/>
      <c r="N99" s="1641"/>
      <c r="O99" s="1641"/>
      <c r="P99" s="1641"/>
      <c r="Q99" s="1641"/>
      <c r="R99" s="1641"/>
      <c r="S99" s="1641"/>
      <c r="T99" s="1641"/>
      <c r="U99" s="1641"/>
      <c r="V99" s="1641"/>
      <c r="W99" s="1641"/>
      <c r="X99" s="1641"/>
      <c r="Y99" s="1641"/>
      <c r="AA99" s="1160"/>
      <c r="AB99" s="1636"/>
      <c r="AC99" s="1636"/>
      <c r="AD99" s="1160"/>
      <c r="AE99" s="1160"/>
      <c r="AF99" s="1160"/>
      <c r="AG99" s="1160"/>
      <c r="AH99" s="1636"/>
      <c r="AI99" s="1160"/>
      <c r="AJ99" s="1160"/>
      <c r="AK99" s="544"/>
      <c r="AL99" s="1160"/>
      <c r="AM99" s="1160"/>
      <c r="AN99" s="1160"/>
      <c r="AO99" s="1160"/>
      <c r="AP99" s="1160"/>
      <c r="AQ99" s="1632"/>
      <c r="AR99" s="566"/>
      <c r="AS99" s="566"/>
      <c r="AT99" s="566"/>
      <c r="AU99" s="566"/>
      <c r="AV99" s="1641">
        <v>11</v>
      </c>
    </row>
    <row s="1641" customFormat="1" customHeight="1" ht="11.549999999999999">
      <c r="A100" s="987"/>
      <c r="B100" s="1636"/>
      <c r="C100" s="1636"/>
      <c r="D100" s="351"/>
      <c r="J100" s="1641"/>
      <c r="K100" s="1641"/>
      <c r="L100" s="1641"/>
      <c r="M100" s="1641"/>
      <c r="N100" s="1641"/>
      <c r="O100" s="1641"/>
      <c r="P100" s="1641"/>
      <c r="Q100" s="1641"/>
      <c r="R100" s="1641"/>
      <c r="S100" s="1641"/>
      <c r="T100" s="1641"/>
      <c r="U100" s="1641"/>
      <c r="V100" s="1641"/>
      <c r="W100" s="1641"/>
      <c r="X100" s="1641"/>
      <c r="Y100" s="1641"/>
      <c r="AA100" s="1160"/>
      <c r="AB100" s="1636"/>
      <c r="AC100" s="1636"/>
      <c r="AD100" s="1160"/>
      <c r="AE100" s="1160"/>
      <c r="AF100" s="1160"/>
      <c r="AG100" s="1160"/>
      <c r="AH100" s="1636"/>
      <c r="AI100" s="1160"/>
      <c r="AJ100" s="1160"/>
      <c r="AK100" s="544"/>
      <c r="AL100" s="1160"/>
      <c r="AM100" s="1160"/>
      <c r="AN100" s="1160"/>
      <c r="AO100" s="1160"/>
      <c r="AP100" s="1160"/>
      <c r="AQ100" s="1632"/>
      <c r="AR100" s="566"/>
      <c r="AS100" s="566"/>
      <c r="AT100" s="566"/>
      <c r="AU100" s="566"/>
      <c r="AV100" s="1641">
        <v>11</v>
      </c>
    </row>
    <row s="1641" customFormat="1" customHeight="1" ht="11.549999999999999">
      <c r="A101" s="987"/>
      <c r="B101" s="1636"/>
      <c r="C101" s="1636"/>
      <c r="D101" s="351"/>
      <c r="J101" s="1641"/>
      <c r="K101" s="1641"/>
      <c r="L101" s="1641"/>
      <c r="M101" s="1641"/>
      <c r="N101" s="1641"/>
      <c r="O101" s="1641"/>
      <c r="P101" s="1641"/>
      <c r="Q101" s="1641"/>
      <c r="R101" s="1641"/>
      <c r="S101" s="1641"/>
      <c r="T101" s="1641"/>
      <c r="U101" s="1641"/>
      <c r="V101" s="1641"/>
      <c r="W101" s="1641"/>
      <c r="X101" s="1641"/>
      <c r="Y101" s="1641"/>
      <c r="AA101" s="1160"/>
      <c r="AB101" s="1636"/>
      <c r="AC101" s="1636"/>
      <c r="AD101" s="1160"/>
      <c r="AE101" s="1160"/>
      <c r="AF101" s="1160"/>
      <c r="AG101" s="1160"/>
      <c r="AH101" s="1636"/>
      <c r="AI101" s="1160"/>
      <c r="AJ101" s="1160"/>
      <c r="AK101" s="544"/>
      <c r="AL101" s="1160"/>
      <c r="AM101" s="1160"/>
      <c r="AN101" s="1160"/>
      <c r="AO101" s="1160"/>
      <c r="AP101" s="1160"/>
      <c r="AQ101" s="1632"/>
      <c r="AR101" s="566"/>
      <c r="AS101" s="566"/>
      <c r="AT101" s="566"/>
      <c r="AU101" s="566"/>
      <c r="AV101" s="1641">
        <v>11</v>
      </c>
    </row>
    <row s="1641" customFormat="1" customHeight="1" ht="11.549999999999999">
      <c r="A102" s="987"/>
      <c r="B102" s="1636"/>
      <c r="C102" s="1636"/>
      <c r="D102" s="351"/>
      <c r="J102" s="1641"/>
      <c r="K102" s="1641"/>
      <c r="L102" s="1641"/>
      <c r="M102" s="1641"/>
      <c r="N102" s="1641"/>
      <c r="O102" s="1641"/>
      <c r="P102" s="1641"/>
      <c r="Q102" s="1641"/>
      <c r="R102" s="1641"/>
      <c r="S102" s="1641"/>
      <c r="T102" s="1641"/>
      <c r="U102" s="1641"/>
      <c r="V102" s="1641"/>
      <c r="W102" s="1641"/>
      <c r="X102" s="1641"/>
      <c r="Y102" s="1641"/>
      <c r="AA102" s="1160"/>
      <c r="AB102" s="1636"/>
      <c r="AC102" s="1636"/>
      <c r="AD102" s="1160"/>
      <c r="AE102" s="1160"/>
      <c r="AF102" s="1160"/>
      <c r="AG102" s="1160"/>
      <c r="AH102" s="1636"/>
      <c r="AI102" s="1160"/>
      <c r="AJ102" s="1160"/>
      <c r="AK102" s="544"/>
      <c r="AL102" s="1160"/>
      <c r="AM102" s="1160"/>
      <c r="AN102" s="1160"/>
      <c r="AO102" s="1160"/>
      <c r="AP102" s="1160"/>
      <c r="AQ102" s="1632"/>
      <c r="AR102" s="566"/>
      <c r="AS102" s="566"/>
      <c r="AT102" s="566"/>
      <c r="AU102" s="566"/>
      <c r="AV102" s="1641">
        <v>11</v>
      </c>
    </row>
    <row s="1641" customFormat="1" customHeight="1" ht="11.549999999999999">
      <c r="A103" s="987"/>
      <c r="B103" s="1636"/>
      <c r="C103" s="1636"/>
      <c r="D103" s="351"/>
      <c r="J103" s="1641"/>
      <c r="K103" s="1641"/>
      <c r="L103" s="1641"/>
      <c r="M103" s="1641"/>
      <c r="N103" s="1641"/>
      <c r="O103" s="1641"/>
      <c r="P103" s="1641"/>
      <c r="Q103" s="1641"/>
      <c r="R103" s="1641"/>
      <c r="S103" s="1641"/>
      <c r="T103" s="1641"/>
      <c r="U103" s="1641"/>
      <c r="V103" s="1641"/>
      <c r="W103" s="1641"/>
      <c r="X103" s="1641"/>
      <c r="Y103" s="1641"/>
      <c r="AA103" s="1160"/>
      <c r="AB103" s="1636"/>
      <c r="AC103" s="1636"/>
      <c r="AD103" s="1160"/>
      <c r="AE103" s="1160"/>
      <c r="AF103" s="1160"/>
      <c r="AG103" s="1160"/>
      <c r="AH103" s="1636"/>
      <c r="AI103" s="1160"/>
      <c r="AJ103" s="1160"/>
      <c r="AK103" s="544"/>
      <c r="AL103" s="1160"/>
      <c r="AM103" s="1160"/>
      <c r="AN103" s="1160"/>
      <c r="AO103" s="1160"/>
      <c r="AP103" s="1160"/>
      <c r="AQ103" s="1632"/>
      <c r="AR103" s="566"/>
      <c r="AS103" s="566"/>
      <c r="AT103" s="566"/>
      <c r="AU103" s="566"/>
      <c r="AV103" s="1641">
        <v>11</v>
      </c>
    </row>
    <row s="1641" customFormat="1" customHeight="1" ht="11.549999999999999">
      <c r="A104" s="987"/>
      <c r="B104" s="1636"/>
      <c r="C104" s="1636"/>
      <c r="D104" s="351"/>
      <c r="J104" s="1641"/>
      <c r="K104" s="1641"/>
      <c r="L104" s="1641"/>
      <c r="M104" s="1641"/>
      <c r="N104" s="1641"/>
      <c r="O104" s="1641"/>
      <c r="P104" s="1641"/>
      <c r="Q104" s="1641"/>
      <c r="R104" s="1641"/>
      <c r="S104" s="1641"/>
      <c r="T104" s="1641"/>
      <c r="U104" s="1641"/>
      <c r="V104" s="1641"/>
      <c r="W104" s="1641"/>
      <c r="X104" s="1641"/>
      <c r="Y104" s="1641"/>
      <c r="AA104" s="1160"/>
      <c r="AB104" s="1636"/>
      <c r="AC104" s="1636"/>
      <c r="AD104" s="1160"/>
      <c r="AE104" s="1160"/>
      <c r="AF104" s="1160"/>
      <c r="AG104" s="1160"/>
      <c r="AH104" s="1636"/>
      <c r="AI104" s="1160"/>
      <c r="AJ104" s="1160"/>
      <c r="AK104" s="544"/>
      <c r="AL104" s="1160"/>
      <c r="AM104" s="1160"/>
      <c r="AN104" s="1160"/>
      <c r="AO104" s="1160"/>
      <c r="AP104" s="1160"/>
      <c r="AQ104" s="1632"/>
      <c r="AR104" s="566"/>
      <c r="AS104" s="566"/>
      <c r="AT104" s="566"/>
      <c r="AU104" s="566"/>
      <c r="AV104" s="1641">
        <v>11</v>
      </c>
    </row>
    <row s="1641" customFormat="1" customHeight="1" ht="11.549999999999999">
      <c r="A105" s="987"/>
      <c r="B105" s="1636"/>
      <c r="C105" s="1636"/>
      <c r="D105" s="351"/>
      <c r="J105" s="1641"/>
      <c r="K105" s="1641"/>
      <c r="L105" s="1641"/>
      <c r="M105" s="1641"/>
      <c r="N105" s="1641"/>
      <c r="O105" s="1641"/>
      <c r="P105" s="1641"/>
      <c r="Q105" s="1641"/>
      <c r="R105" s="1641"/>
      <c r="S105" s="1641"/>
      <c r="T105" s="1641"/>
      <c r="U105" s="1641"/>
      <c r="V105" s="1641"/>
      <c r="W105" s="1641"/>
      <c r="X105" s="1641"/>
      <c r="Y105" s="1641"/>
      <c r="AA105" s="1160"/>
      <c r="AB105" s="1636"/>
      <c r="AC105" s="1636"/>
      <c r="AD105" s="1160"/>
      <c r="AE105" s="1160"/>
      <c r="AF105" s="1160"/>
      <c r="AG105" s="1160"/>
      <c r="AH105" s="1636"/>
      <c r="AI105" s="1160"/>
      <c r="AJ105" s="1160"/>
      <c r="AK105" s="544"/>
      <c r="AL105" s="1160"/>
      <c r="AM105" s="1160"/>
      <c r="AN105" s="1160"/>
      <c r="AO105" s="1160"/>
      <c r="AP105" s="1160"/>
      <c r="AQ105" s="1632"/>
      <c r="AR105" s="566"/>
      <c r="AS105" s="566"/>
      <c r="AT105" s="566"/>
      <c r="AU105" s="566"/>
      <c r="AV105" s="1641">
        <v>11</v>
      </c>
    </row>
    <row s="1641" customFormat="1" customHeight="1" ht="11.549999999999999">
      <c r="A106" s="987"/>
      <c r="B106" s="1636"/>
      <c r="C106" s="1636"/>
      <c r="D106" s="351"/>
      <c r="J106" s="1641"/>
      <c r="K106" s="1641"/>
      <c r="L106" s="1641"/>
      <c r="M106" s="1641"/>
      <c r="N106" s="1641"/>
      <c r="O106" s="1641"/>
      <c r="P106" s="1641"/>
      <c r="Q106" s="1641"/>
      <c r="R106" s="1641"/>
      <c r="S106" s="1641"/>
      <c r="T106" s="1641"/>
      <c r="U106" s="1641"/>
      <c r="V106" s="1641"/>
      <c r="W106" s="1641"/>
      <c r="X106" s="1641"/>
      <c r="Y106" s="1641"/>
      <c r="AA106" s="1160"/>
      <c r="AB106" s="1636"/>
      <c r="AC106" s="1636"/>
      <c r="AD106" s="1160"/>
      <c r="AE106" s="1160"/>
      <c r="AF106" s="1160"/>
      <c r="AG106" s="1160"/>
      <c r="AH106" s="1636"/>
      <c r="AI106" s="1160"/>
      <c r="AJ106" s="1160"/>
      <c r="AK106" s="544"/>
      <c r="AL106" s="1160"/>
      <c r="AM106" s="1160"/>
      <c r="AN106" s="1160"/>
      <c r="AO106" s="1160"/>
      <c r="AP106" s="1160"/>
      <c r="AQ106" s="1632"/>
      <c r="AR106" s="566"/>
      <c r="AS106" s="566"/>
      <c r="AT106" s="566"/>
      <c r="AU106" s="566"/>
      <c r="AV106" s="1641">
        <v>11</v>
      </c>
    </row>
    <row s="1641" customFormat="1" customHeight="1" ht="11.549999999999999">
      <c r="A107" s="987"/>
      <c r="B107" s="1636"/>
      <c r="C107" s="1636"/>
      <c r="D107" s="351"/>
      <c r="J107" s="1641"/>
      <c r="K107" s="1641"/>
      <c r="L107" s="1641"/>
      <c r="M107" s="1641"/>
      <c r="N107" s="1641"/>
      <c r="O107" s="1641"/>
      <c r="P107" s="1641"/>
      <c r="Q107" s="1641"/>
      <c r="R107" s="1641"/>
      <c r="S107" s="1641"/>
      <c r="T107" s="1641"/>
      <c r="U107" s="1641"/>
      <c r="V107" s="1641"/>
      <c r="W107" s="1641"/>
      <c r="X107" s="1641"/>
      <c r="Y107" s="1641"/>
      <c r="AA107" s="1160"/>
      <c r="AB107" s="1636"/>
      <c r="AC107" s="1636"/>
      <c r="AD107" s="1160"/>
      <c r="AE107" s="1160"/>
      <c r="AF107" s="1160"/>
      <c r="AG107" s="1160"/>
      <c r="AH107" s="1636"/>
      <c r="AI107" s="1160"/>
      <c r="AJ107" s="1160"/>
      <c r="AK107" s="544"/>
      <c r="AL107" s="1160"/>
      <c r="AM107" s="1160"/>
      <c r="AN107" s="1160"/>
      <c r="AO107" s="1160"/>
      <c r="AP107" s="1160"/>
      <c r="AQ107" s="1632"/>
      <c r="AR107" s="566"/>
      <c r="AS107" s="566"/>
      <c r="AT107" s="566"/>
      <c r="AU107" s="566"/>
      <c r="AV107" s="1641">
        <v>11</v>
      </c>
    </row>
    <row s="1641" customFormat="1" customHeight="1" ht="11.549999999999999">
      <c r="A108" s="987"/>
      <c r="B108" s="1636"/>
      <c r="C108" s="1636"/>
      <c r="D108" s="351"/>
      <c r="J108" s="1641"/>
      <c r="K108" s="1641"/>
      <c r="L108" s="1641"/>
      <c r="M108" s="1641"/>
      <c r="N108" s="1641"/>
      <c r="O108" s="1641"/>
      <c r="P108" s="1641"/>
      <c r="Q108" s="1641"/>
      <c r="R108" s="1641"/>
      <c r="S108" s="1641"/>
      <c r="T108" s="1641"/>
      <c r="U108" s="1641"/>
      <c r="V108" s="1641"/>
      <c r="W108" s="1641"/>
      <c r="X108" s="1641"/>
      <c r="Y108" s="1641"/>
      <c r="AA108" s="1160"/>
      <c r="AB108" s="1636"/>
      <c r="AC108" s="1636"/>
      <c r="AD108" s="1160"/>
      <c r="AE108" s="1160"/>
      <c r="AF108" s="1160"/>
      <c r="AG108" s="1160"/>
      <c r="AH108" s="1636"/>
      <c r="AI108" s="1160"/>
      <c r="AJ108" s="1160"/>
      <c r="AK108" s="544"/>
      <c r="AL108" s="1160"/>
      <c r="AM108" s="1160"/>
      <c r="AN108" s="1160"/>
      <c r="AO108" s="1160"/>
      <c r="AP108" s="1160"/>
      <c r="AQ108" s="1632"/>
      <c r="AR108" s="566"/>
      <c r="AS108" s="566"/>
      <c r="AT108" s="566"/>
      <c r="AU108" s="566"/>
      <c r="AV108" s="1641">
        <v>11</v>
      </c>
    </row>
    <row s="1641" customFormat="1" customHeight="1" ht="11.549999999999999">
      <c r="A109" s="987"/>
      <c r="B109" s="1636"/>
      <c r="C109" s="1636"/>
      <c r="D109" s="351"/>
      <c r="J109" s="1641"/>
      <c r="K109" s="1641"/>
      <c r="L109" s="1641"/>
      <c r="M109" s="1641"/>
      <c r="N109" s="1641"/>
      <c r="O109" s="1641"/>
      <c r="P109" s="1641"/>
      <c r="Q109" s="1641"/>
      <c r="R109" s="1641"/>
      <c r="S109" s="1641"/>
      <c r="T109" s="1641"/>
      <c r="U109" s="1641"/>
      <c r="V109" s="1641"/>
      <c r="W109" s="1641"/>
      <c r="X109" s="1641"/>
      <c r="Y109" s="1641"/>
      <c r="AA109" s="1160"/>
      <c r="AB109" s="1636"/>
      <c r="AC109" s="1636"/>
      <c r="AD109" s="1160"/>
      <c r="AE109" s="1160"/>
      <c r="AF109" s="1160"/>
      <c r="AG109" s="1160"/>
      <c r="AH109" s="1636"/>
      <c r="AI109" s="1160"/>
      <c r="AJ109" s="1160"/>
      <c r="AK109" s="544"/>
      <c r="AL109" s="1160"/>
      <c r="AM109" s="1160"/>
      <c r="AN109" s="1160"/>
      <c r="AO109" s="1160"/>
      <c r="AP109" s="1160"/>
      <c r="AQ109" s="1632"/>
      <c r="AR109" s="566"/>
      <c r="AS109" s="566"/>
      <c r="AT109" s="566"/>
      <c r="AU109" s="566"/>
      <c r="AV109" s="1641">
        <v>11</v>
      </c>
    </row>
    <row s="1641" customFormat="1" customHeight="1" ht="11.549999999999999">
      <c r="A110" s="987"/>
      <c r="B110" s="1636"/>
      <c r="C110" s="1636"/>
      <c r="D110" s="351"/>
      <c r="J110" s="1641"/>
      <c r="K110" s="1641"/>
      <c r="L110" s="1641"/>
      <c r="M110" s="1641"/>
      <c r="N110" s="1641"/>
      <c r="O110" s="1641"/>
      <c r="P110" s="1641"/>
      <c r="Q110" s="1641"/>
      <c r="R110" s="1641"/>
      <c r="S110" s="1641"/>
      <c r="T110" s="1641"/>
      <c r="U110" s="1641"/>
      <c r="V110" s="1641"/>
      <c r="W110" s="1641"/>
      <c r="X110" s="1641"/>
      <c r="Y110" s="1641"/>
      <c r="AA110" s="1160"/>
      <c r="AB110" s="1636"/>
      <c r="AC110" s="1636"/>
      <c r="AD110" s="1160"/>
      <c r="AE110" s="1160"/>
      <c r="AF110" s="1160"/>
      <c r="AG110" s="1160"/>
      <c r="AH110" s="1636"/>
      <c r="AI110" s="1160"/>
      <c r="AJ110" s="1160"/>
      <c r="AK110" s="544"/>
      <c r="AL110" s="1160"/>
      <c r="AM110" s="1160"/>
      <c r="AN110" s="1160"/>
      <c r="AO110" s="1160"/>
      <c r="AP110" s="1160"/>
      <c r="AQ110" s="1632"/>
      <c r="AR110" s="566"/>
      <c r="AS110" s="566"/>
      <c r="AT110" s="566"/>
      <c r="AU110" s="566"/>
      <c r="AV110" s="1641">
        <v>11</v>
      </c>
    </row>
    <row s="1641" customFormat="1" customHeight="1" ht="11.549999999999999">
      <c r="A111" s="987"/>
      <c r="B111" s="1636"/>
      <c r="C111" s="1636"/>
      <c r="D111" s="351"/>
      <c r="J111" s="1641"/>
      <c r="K111" s="1641"/>
      <c r="L111" s="1641"/>
      <c r="M111" s="1641"/>
      <c r="N111" s="1641"/>
      <c r="O111" s="1641"/>
      <c r="P111" s="1641"/>
      <c r="Q111" s="1641"/>
      <c r="R111" s="1641"/>
      <c r="S111" s="1641"/>
      <c r="T111" s="1641"/>
      <c r="U111" s="1641"/>
      <c r="V111" s="1641"/>
      <c r="W111" s="1641"/>
      <c r="X111" s="1641"/>
      <c r="Y111" s="1641"/>
      <c r="AA111" s="1160"/>
      <c r="AB111" s="1636"/>
      <c r="AC111" s="1636"/>
      <c r="AD111" s="1160"/>
      <c r="AE111" s="1160"/>
      <c r="AF111" s="1160"/>
      <c r="AG111" s="1160"/>
      <c r="AH111" s="1636"/>
      <c r="AI111" s="1160"/>
      <c r="AJ111" s="1160"/>
      <c r="AK111" s="544"/>
      <c r="AL111" s="1160"/>
      <c r="AM111" s="1160"/>
      <c r="AN111" s="1160"/>
      <c r="AO111" s="1160"/>
      <c r="AP111" s="1160"/>
      <c r="AQ111" s="1632"/>
      <c r="AR111" s="566"/>
      <c r="AS111" s="566"/>
      <c r="AT111" s="566"/>
      <c r="AU111" s="566"/>
      <c r="AV111" s="1641">
        <v>11</v>
      </c>
    </row>
    <row s="1641" customFormat="1" customHeight="1" ht="11.549999999999999">
      <c r="A112" s="987"/>
      <c r="B112" s="1636"/>
      <c r="C112" s="1636"/>
      <c r="D112" s="351"/>
      <c r="J112" s="1641"/>
      <c r="K112" s="1641"/>
      <c r="L112" s="1641"/>
      <c r="M112" s="1641"/>
      <c r="N112" s="1641"/>
      <c r="O112" s="1641"/>
      <c r="P112" s="1641"/>
      <c r="Q112" s="1641"/>
      <c r="R112" s="1641"/>
      <c r="S112" s="1641"/>
      <c r="T112" s="1641"/>
      <c r="U112" s="1641"/>
      <c r="V112" s="1641"/>
      <c r="W112" s="1641"/>
      <c r="X112" s="1641"/>
      <c r="Y112" s="1641"/>
      <c r="AA112" s="1160"/>
      <c r="AB112" s="1636"/>
      <c r="AC112" s="1636"/>
      <c r="AD112" s="1160"/>
      <c r="AE112" s="1160"/>
      <c r="AF112" s="1160"/>
      <c r="AG112" s="1160"/>
      <c r="AH112" s="1636"/>
      <c r="AI112" s="1160"/>
      <c r="AJ112" s="1160"/>
      <c r="AK112" s="544"/>
      <c r="AL112" s="1160"/>
      <c r="AM112" s="1160"/>
      <c r="AN112" s="1160"/>
      <c r="AO112" s="1160"/>
      <c r="AP112" s="1160"/>
      <c r="AQ112" s="1632"/>
      <c r="AR112" s="566"/>
      <c r="AS112" s="566"/>
      <c r="AT112" s="566"/>
      <c r="AU112" s="566"/>
      <c r="AV112" s="1641">
        <v>11</v>
      </c>
    </row>
    <row s="1641" customFormat="1" customHeight="1" ht="11.549999999999999">
      <c r="A113" s="987"/>
      <c r="B113" s="1636"/>
      <c r="C113" s="1636"/>
      <c r="D113" s="351"/>
      <c r="J113" s="1641"/>
      <c r="K113" s="1641"/>
      <c r="L113" s="1641"/>
      <c r="M113" s="1641"/>
      <c r="N113" s="1641"/>
      <c r="O113" s="1641"/>
      <c r="P113" s="1641"/>
      <c r="Q113" s="1641"/>
      <c r="R113" s="1641"/>
      <c r="S113" s="1641"/>
      <c r="T113" s="1641"/>
      <c r="U113" s="1641"/>
      <c r="V113" s="1641"/>
      <c r="W113" s="1641"/>
      <c r="X113" s="1641"/>
      <c r="Y113" s="1641"/>
      <c r="AA113" s="1160"/>
      <c r="AB113" s="1636"/>
      <c r="AC113" s="1636"/>
      <c r="AD113" s="1160"/>
      <c r="AE113" s="1160"/>
      <c r="AF113" s="1160"/>
      <c r="AG113" s="1160"/>
      <c r="AH113" s="1636"/>
      <c r="AI113" s="1160"/>
      <c r="AJ113" s="1160"/>
      <c r="AK113" s="544"/>
      <c r="AL113" s="1160"/>
      <c r="AM113" s="1160"/>
      <c r="AN113" s="1160"/>
      <c r="AO113" s="1160"/>
      <c r="AP113" s="1160"/>
      <c r="AQ113" s="1632"/>
      <c r="AR113" s="566"/>
      <c r="AS113" s="566"/>
      <c r="AT113" s="566"/>
      <c r="AU113" s="566"/>
      <c r="AV113" s="1641">
        <v>11</v>
      </c>
    </row>
    <row s="1641" customFormat="1" customHeight="1" ht="11.549999999999999">
      <c r="A114" s="987"/>
      <c r="B114" s="1636"/>
      <c r="C114" s="1636"/>
      <c r="D114" s="351"/>
      <c r="J114" s="1641"/>
      <c r="K114" s="1641"/>
      <c r="L114" s="1641"/>
      <c r="M114" s="1641"/>
      <c r="N114" s="1641"/>
      <c r="O114" s="1641"/>
      <c r="P114" s="1641"/>
      <c r="Q114" s="1641"/>
      <c r="R114" s="1641"/>
      <c r="S114" s="1641"/>
      <c r="T114" s="1641"/>
      <c r="U114" s="1641"/>
      <c r="V114" s="1641"/>
      <c r="W114" s="1641"/>
      <c r="X114" s="1641"/>
      <c r="Y114" s="1641"/>
      <c r="AA114" s="1160"/>
      <c r="AB114" s="1636"/>
      <c r="AC114" s="1636"/>
      <c r="AD114" s="1160"/>
      <c r="AE114" s="1160"/>
      <c r="AF114" s="1160"/>
      <c r="AG114" s="1160"/>
      <c r="AH114" s="1636"/>
      <c r="AI114" s="1160"/>
      <c r="AJ114" s="1160"/>
      <c r="AK114" s="544"/>
      <c r="AL114" s="1160"/>
      <c r="AM114" s="1160"/>
      <c r="AN114" s="1160"/>
      <c r="AO114" s="1160"/>
      <c r="AP114" s="1160"/>
      <c r="AQ114" s="1632"/>
      <c r="AR114" s="566"/>
      <c r="AS114" s="566"/>
      <c r="AT114" s="566"/>
      <c r="AU114" s="566"/>
      <c r="AV114" s="1641">
        <v>11</v>
      </c>
    </row>
    <row s="1641" customFormat="1" customHeight="1" ht="11.549999999999999">
      <c r="A115" s="987"/>
      <c r="B115" s="1636"/>
      <c r="C115" s="1636"/>
      <c r="D115" s="351"/>
      <c r="J115" s="1641"/>
      <c r="K115" s="1641"/>
      <c r="L115" s="1641"/>
      <c r="M115" s="1641"/>
      <c r="N115" s="1641"/>
      <c r="O115" s="1641"/>
      <c r="P115" s="1641"/>
      <c r="Q115" s="1641"/>
      <c r="R115" s="1641"/>
      <c r="S115" s="1641"/>
      <c r="T115" s="1641"/>
      <c r="U115" s="1641"/>
      <c r="V115" s="1641"/>
      <c r="W115" s="1641"/>
      <c r="X115" s="1641"/>
      <c r="Y115" s="1641"/>
      <c r="AA115" s="1160"/>
      <c r="AB115" s="1636"/>
      <c r="AC115" s="1636"/>
      <c r="AD115" s="1160"/>
      <c r="AE115" s="1160"/>
      <c r="AF115" s="1160"/>
      <c r="AG115" s="1160"/>
      <c r="AH115" s="1636"/>
      <c r="AI115" s="1160"/>
      <c r="AJ115" s="1160"/>
      <c r="AK115" s="544"/>
      <c r="AL115" s="1160"/>
      <c r="AM115" s="1160"/>
      <c r="AN115" s="1160"/>
      <c r="AO115" s="1160"/>
      <c r="AP115" s="1160"/>
      <c r="AQ115" s="1632"/>
      <c r="AR115" s="566"/>
      <c r="AS115" s="566"/>
      <c r="AT115" s="566"/>
      <c r="AU115" s="566"/>
      <c r="AV115" s="1641">
        <v>11</v>
      </c>
    </row>
    <row s="1641" customFormat="1" customHeight="1" ht="11.549999999999999">
      <c r="A116" s="987"/>
      <c r="B116" s="1636"/>
      <c r="C116" s="1636"/>
      <c r="D116" s="351"/>
      <c r="J116" s="1641"/>
      <c r="K116" s="1641"/>
      <c r="L116" s="1641"/>
      <c r="M116" s="1641"/>
      <c r="N116" s="1641"/>
      <c r="O116" s="1641"/>
      <c r="P116" s="1641"/>
      <c r="Q116" s="1641"/>
      <c r="R116" s="1641"/>
      <c r="S116" s="1641"/>
      <c r="T116" s="1641"/>
      <c r="U116" s="1641"/>
      <c r="V116" s="1641"/>
      <c r="W116" s="1641"/>
      <c r="X116" s="1641"/>
      <c r="Y116" s="1641"/>
      <c r="AA116" s="1160"/>
      <c r="AB116" s="1636"/>
      <c r="AC116" s="1636"/>
      <c r="AD116" s="1160"/>
      <c r="AE116" s="1160"/>
      <c r="AF116" s="1160"/>
      <c r="AG116" s="1160"/>
      <c r="AH116" s="1636"/>
      <c r="AI116" s="1160"/>
      <c r="AJ116" s="1160"/>
      <c r="AK116" s="544"/>
      <c r="AL116" s="1160"/>
      <c r="AM116" s="1160"/>
      <c r="AN116" s="1160"/>
      <c r="AO116" s="1160"/>
      <c r="AP116" s="1160"/>
      <c r="AQ116" s="1632"/>
      <c r="AR116" s="566"/>
      <c r="AS116" s="566"/>
      <c r="AT116" s="566"/>
      <c r="AU116" s="566"/>
      <c r="AV116" s="1641">
        <v>11</v>
      </c>
    </row>
    <row s="1641" customFormat="1" customHeight="1" ht="11.549999999999999">
      <c r="A117" s="987"/>
      <c r="B117" s="1636"/>
      <c r="C117" s="1636"/>
      <c r="D117" s="351"/>
      <c r="J117" s="1641"/>
      <c r="K117" s="1641"/>
      <c r="L117" s="1641"/>
      <c r="M117" s="1641"/>
      <c r="N117" s="1641"/>
      <c r="O117" s="1641"/>
      <c r="P117" s="1641"/>
      <c r="Q117" s="1641"/>
      <c r="R117" s="1641"/>
      <c r="S117" s="1641"/>
      <c r="T117" s="1641"/>
      <c r="U117" s="1641"/>
      <c r="V117" s="1641"/>
      <c r="W117" s="1641"/>
      <c r="X117" s="1641"/>
      <c r="Y117" s="1641"/>
      <c r="AA117" s="1160"/>
      <c r="AB117" s="1636"/>
      <c r="AC117" s="1636"/>
      <c r="AD117" s="1160"/>
      <c r="AE117" s="1160"/>
      <c r="AF117" s="1160"/>
      <c r="AG117" s="1160"/>
      <c r="AH117" s="1636"/>
      <c r="AI117" s="1160"/>
      <c r="AJ117" s="1160"/>
      <c r="AK117" s="544"/>
      <c r="AL117" s="1160"/>
      <c r="AM117" s="1160"/>
      <c r="AN117" s="1160"/>
      <c r="AO117" s="1160"/>
      <c r="AP117" s="1160"/>
      <c r="AQ117" s="1632"/>
      <c r="AR117" s="566"/>
      <c r="AS117" s="566"/>
      <c r="AT117" s="566"/>
      <c r="AU117" s="566"/>
      <c r="AV117" s="1641">
        <v>11</v>
      </c>
    </row>
    <row s="1641" customFormat="1" customHeight="1" ht="11.549999999999999">
      <c r="A118" s="987"/>
      <c r="B118" s="1636"/>
      <c r="C118" s="1636"/>
      <c r="D118" s="351"/>
      <c r="J118" s="1641"/>
      <c r="K118" s="1641"/>
      <c r="L118" s="1641"/>
      <c r="M118" s="1641"/>
      <c r="N118" s="1641"/>
      <c r="O118" s="1641"/>
      <c r="P118" s="1641"/>
      <c r="Q118" s="1641"/>
      <c r="R118" s="1641"/>
      <c r="S118" s="1641"/>
      <c r="T118" s="1641"/>
      <c r="U118" s="1641"/>
      <c r="V118" s="1641"/>
      <c r="W118" s="1641"/>
      <c r="X118" s="1641"/>
      <c r="Y118" s="1641"/>
      <c r="AA118" s="1160"/>
      <c r="AB118" s="1636"/>
      <c r="AC118" s="1636"/>
      <c r="AD118" s="1160"/>
      <c r="AE118" s="1160"/>
      <c r="AF118" s="1160"/>
      <c r="AG118" s="1160"/>
      <c r="AH118" s="1636"/>
      <c r="AI118" s="1160"/>
      <c r="AJ118" s="1160"/>
      <c r="AK118" s="544"/>
      <c r="AL118" s="1160"/>
      <c r="AM118" s="1160"/>
      <c r="AN118" s="1160"/>
      <c r="AO118" s="1160"/>
      <c r="AP118" s="1160"/>
      <c r="AQ118" s="1632"/>
      <c r="AR118" s="566"/>
      <c r="AS118" s="566"/>
      <c r="AT118" s="566"/>
      <c r="AU118" s="566"/>
      <c r="AV118" s="1641">
        <v>11</v>
      </c>
    </row>
    <row s="1641" customFormat="1" customHeight="1" ht="11.549999999999999">
      <c r="A119" s="987"/>
      <c r="B119" s="1636"/>
      <c r="C119" s="1636"/>
      <c r="D119" s="351"/>
      <c r="J119" s="1641"/>
      <c r="K119" s="1641"/>
      <c r="L119" s="1641"/>
      <c r="M119" s="1641"/>
      <c r="N119" s="1641"/>
      <c r="O119" s="1641"/>
      <c r="P119" s="1641"/>
      <c r="Q119" s="1641"/>
      <c r="R119" s="1641"/>
      <c r="S119" s="1641"/>
      <c r="T119" s="1641"/>
      <c r="U119" s="1641"/>
      <c r="V119" s="1641"/>
      <c r="W119" s="1641"/>
      <c r="X119" s="1641"/>
      <c r="Y119" s="1641"/>
      <c r="AA119" s="1160"/>
      <c r="AB119" s="1636"/>
      <c r="AC119" s="1636"/>
      <c r="AD119" s="1160"/>
      <c r="AE119" s="1160"/>
      <c r="AF119" s="1160"/>
      <c r="AG119" s="1160"/>
      <c r="AH119" s="1636"/>
      <c r="AI119" s="1160"/>
      <c r="AJ119" s="1160"/>
      <c r="AK119" s="544"/>
      <c r="AL119" s="1160"/>
      <c r="AM119" s="1160"/>
      <c r="AN119" s="1160"/>
      <c r="AO119" s="1160"/>
      <c r="AP119" s="1160"/>
      <c r="AQ119" s="1632"/>
      <c r="AR119" s="566"/>
      <c r="AS119" s="566"/>
      <c r="AT119" s="566"/>
      <c r="AU119" s="566"/>
      <c r="AV119" s="1641">
        <v>11</v>
      </c>
    </row>
    <row s="1641" customFormat="1" customHeight="1" ht="11.549999999999999">
      <c r="A120" s="987"/>
      <c r="B120" s="1636"/>
      <c r="C120" s="1636"/>
      <c r="D120" s="351"/>
      <c r="J120" s="1641"/>
      <c r="K120" s="1641"/>
      <c r="L120" s="1641"/>
      <c r="M120" s="1641"/>
      <c r="N120" s="1641"/>
      <c r="O120" s="1641"/>
      <c r="P120" s="1641"/>
      <c r="Q120" s="1641"/>
      <c r="R120" s="1641"/>
      <c r="S120" s="1641"/>
      <c r="T120" s="1641"/>
      <c r="U120" s="1641"/>
      <c r="V120" s="1641"/>
      <c r="W120" s="1641"/>
      <c r="X120" s="1641"/>
      <c r="Y120" s="1641"/>
      <c r="AA120" s="1160"/>
      <c r="AB120" s="1636"/>
      <c r="AC120" s="1636"/>
      <c r="AD120" s="1160"/>
      <c r="AE120" s="1160"/>
      <c r="AF120" s="1160"/>
      <c r="AG120" s="1160"/>
      <c r="AH120" s="1636"/>
      <c r="AI120" s="1160"/>
      <c r="AJ120" s="1160"/>
      <c r="AK120" s="544"/>
      <c r="AL120" s="1160"/>
      <c r="AM120" s="1160"/>
      <c r="AN120" s="1160"/>
      <c r="AO120" s="1160"/>
      <c r="AP120" s="1160"/>
      <c r="AQ120" s="1632"/>
      <c r="AR120" s="566"/>
      <c r="AS120" s="566"/>
      <c r="AT120" s="566"/>
      <c r="AU120" s="566"/>
      <c r="AV120" s="1641">
        <v>11</v>
      </c>
    </row>
    <row s="1641" customFormat="1" customHeight="1" ht="11.549999999999999">
      <c r="A121" s="987"/>
      <c r="B121" s="1636"/>
      <c r="C121" s="1636"/>
      <c r="D121" s="351"/>
      <c r="J121" s="1641"/>
      <c r="K121" s="1641"/>
      <c r="L121" s="1641"/>
      <c r="M121" s="1641"/>
      <c r="N121" s="1641"/>
      <c r="O121" s="1641"/>
      <c r="P121" s="1641"/>
      <c r="Q121" s="1641"/>
      <c r="R121" s="1641"/>
      <c r="S121" s="1641"/>
      <c r="T121" s="1641"/>
      <c r="U121" s="1641"/>
      <c r="V121" s="1641"/>
      <c r="W121" s="1641"/>
      <c r="X121" s="1641"/>
      <c r="Y121" s="1641"/>
      <c r="AA121" s="1160"/>
      <c r="AB121" s="1636"/>
      <c r="AC121" s="1636"/>
      <c r="AD121" s="1160"/>
      <c r="AE121" s="1160"/>
      <c r="AF121" s="1160"/>
      <c r="AG121" s="1160"/>
      <c r="AH121" s="1636"/>
      <c r="AI121" s="1160"/>
      <c r="AJ121" s="1160"/>
      <c r="AK121" s="544"/>
      <c r="AL121" s="1160"/>
      <c r="AM121" s="1160"/>
      <c r="AN121" s="1160"/>
      <c r="AO121" s="1160"/>
      <c r="AP121" s="1160"/>
      <c r="AQ121" s="1632"/>
      <c r="AR121" s="566"/>
      <c r="AS121" s="566"/>
      <c r="AT121" s="566"/>
      <c r="AU121" s="566"/>
      <c r="AV121" s="1641">
        <v>11</v>
      </c>
    </row>
    <row s="1641" customFormat="1" customHeight="1" ht="11.549999999999999">
      <c r="A122" s="987"/>
      <c r="B122" s="1636"/>
      <c r="C122" s="1636"/>
      <c r="D122" s="351"/>
      <c r="J122" s="1641"/>
      <c r="K122" s="1641"/>
      <c r="L122" s="1641"/>
      <c r="M122" s="1641"/>
      <c r="N122" s="1641"/>
      <c r="O122" s="1641"/>
      <c r="P122" s="1641"/>
      <c r="Q122" s="1641"/>
      <c r="R122" s="1641"/>
      <c r="S122" s="1641"/>
      <c r="T122" s="1641"/>
      <c r="U122" s="1641"/>
      <c r="V122" s="1641"/>
      <c r="W122" s="1641"/>
      <c r="X122" s="1641"/>
      <c r="Y122" s="1641"/>
      <c r="AA122" s="1160"/>
      <c r="AB122" s="1636"/>
      <c r="AC122" s="1636"/>
      <c r="AD122" s="1160"/>
      <c r="AE122" s="1160"/>
      <c r="AF122" s="1160"/>
      <c r="AG122" s="1160"/>
      <c r="AH122" s="1636"/>
      <c r="AI122" s="1160"/>
      <c r="AJ122" s="1160"/>
      <c r="AK122" s="544"/>
      <c r="AL122" s="1160"/>
      <c r="AM122" s="1160"/>
      <c r="AN122" s="1160"/>
      <c r="AO122" s="1160"/>
      <c r="AP122" s="1160"/>
      <c r="AQ122" s="1632"/>
      <c r="AR122" s="566"/>
      <c r="AS122" s="566"/>
      <c r="AT122" s="566"/>
      <c r="AU122" s="566"/>
      <c r="AV122" s="1641">
        <v>11</v>
      </c>
    </row>
    <row s="1641" customFormat="1" customHeight="1" ht="11.549999999999999">
      <c r="A123" s="987"/>
      <c r="B123" s="1636"/>
      <c r="C123" s="1636"/>
      <c r="D123" s="351"/>
      <c r="J123" s="1641"/>
      <c r="K123" s="1641"/>
      <c r="L123" s="1641"/>
      <c r="M123" s="1641"/>
      <c r="N123" s="1641"/>
      <c r="O123" s="1641"/>
      <c r="P123" s="1641"/>
      <c r="Q123" s="1641"/>
      <c r="R123" s="1641"/>
      <c r="S123" s="1641"/>
      <c r="T123" s="1641"/>
      <c r="U123" s="1641"/>
      <c r="V123" s="1641"/>
      <c r="W123" s="1641"/>
      <c r="X123" s="1641"/>
      <c r="Y123" s="1641"/>
      <c r="AA123" s="1160"/>
      <c r="AB123" s="1636"/>
      <c r="AC123" s="1636"/>
      <c r="AD123" s="1160"/>
      <c r="AE123" s="1160"/>
      <c r="AF123" s="1160"/>
      <c r="AG123" s="1160"/>
      <c r="AH123" s="1636"/>
      <c r="AI123" s="1160"/>
      <c r="AJ123" s="1160"/>
      <c r="AK123" s="544"/>
      <c r="AL123" s="1160"/>
      <c r="AM123" s="1160"/>
      <c r="AN123" s="1160"/>
      <c r="AO123" s="1160"/>
      <c r="AP123" s="1160"/>
      <c r="AQ123" s="1632"/>
      <c r="AR123" s="566"/>
      <c r="AS123" s="566"/>
      <c r="AT123" s="566"/>
      <c r="AU123" s="566"/>
      <c r="AV123" s="1641">
        <v>11</v>
      </c>
    </row>
    <row s="1641" customFormat="1" customHeight="1" ht="11.549999999999999">
      <c r="A124" s="987"/>
      <c r="B124" s="1636"/>
      <c r="C124" s="1636"/>
      <c r="D124" s="351"/>
      <c r="J124" s="1641"/>
      <c r="K124" s="1641"/>
      <c r="L124" s="1641"/>
      <c r="M124" s="1641"/>
      <c r="N124" s="1641"/>
      <c r="O124" s="1641"/>
      <c r="P124" s="1641"/>
      <c r="Q124" s="1641"/>
      <c r="R124" s="1641"/>
      <c r="S124" s="1641"/>
      <c r="T124" s="1641"/>
      <c r="U124" s="1641"/>
      <c r="V124" s="1641"/>
      <c r="W124" s="1641"/>
      <c r="X124" s="1641"/>
      <c r="Y124" s="1641"/>
      <c r="AA124" s="1160"/>
      <c r="AB124" s="1636"/>
      <c r="AC124" s="1636"/>
      <c r="AD124" s="1160"/>
      <c r="AE124" s="1160"/>
      <c r="AF124" s="1160"/>
      <c r="AG124" s="1160"/>
      <c r="AH124" s="1636"/>
      <c r="AI124" s="1160"/>
      <c r="AJ124" s="1160"/>
      <c r="AK124" s="544"/>
      <c r="AL124" s="1160"/>
      <c r="AM124" s="1160"/>
      <c r="AN124" s="1160"/>
      <c r="AO124" s="1160"/>
      <c r="AP124" s="1160"/>
      <c r="AQ124" s="1632"/>
      <c r="AR124" s="566"/>
      <c r="AS124" s="566"/>
      <c r="AT124" s="566"/>
      <c r="AU124" s="566"/>
      <c r="AV124" s="1641">
        <v>11</v>
      </c>
    </row>
    <row s="1641" customFormat="1" customHeight="1" ht="11.549999999999999">
      <c r="A125" s="987"/>
      <c r="B125" s="1636"/>
      <c r="C125" s="1636"/>
      <c r="D125" s="351"/>
      <c r="J125" s="1641"/>
      <c r="K125" s="1641"/>
      <c r="L125" s="1641"/>
      <c r="M125" s="1641"/>
      <c r="N125" s="1641"/>
      <c r="O125" s="1641"/>
      <c r="P125" s="1641"/>
      <c r="Q125" s="1641"/>
      <c r="R125" s="1641"/>
      <c r="S125" s="1641"/>
      <c r="T125" s="1641"/>
      <c r="U125" s="1641"/>
      <c r="V125" s="1641"/>
      <c r="W125" s="1641"/>
      <c r="X125" s="1641"/>
      <c r="Y125" s="1641"/>
      <c r="AA125" s="1160"/>
      <c r="AB125" s="1636"/>
      <c r="AC125" s="1636"/>
      <c r="AD125" s="1160"/>
      <c r="AE125" s="1160"/>
      <c r="AF125" s="1160"/>
      <c r="AG125" s="1160"/>
      <c r="AH125" s="1636"/>
      <c r="AI125" s="1160"/>
      <c r="AJ125" s="1160"/>
      <c r="AK125" s="544"/>
      <c r="AL125" s="1160"/>
      <c r="AM125" s="1160"/>
      <c r="AN125" s="1160"/>
      <c r="AO125" s="1160"/>
      <c r="AP125" s="1160"/>
      <c r="AQ125" s="1632"/>
      <c r="AR125" s="566"/>
      <c r="AS125" s="566"/>
      <c r="AT125" s="566"/>
      <c r="AU125" s="566"/>
      <c r="AV125" s="1641">
        <v>11</v>
      </c>
    </row>
    <row s="1641" customFormat="1" customHeight="1" ht="11.549999999999999">
      <c r="A126" s="987"/>
      <c r="B126" s="1636"/>
      <c r="C126" s="1636"/>
      <c r="D126" s="351"/>
      <c r="J126" s="1641"/>
      <c r="K126" s="1641"/>
      <c r="L126" s="1641"/>
      <c r="M126" s="1641"/>
      <c r="N126" s="1641"/>
      <c r="O126" s="1641"/>
      <c r="P126" s="1641"/>
      <c r="Q126" s="1641"/>
      <c r="R126" s="1641"/>
      <c r="S126" s="1641"/>
      <c r="T126" s="1641"/>
      <c r="U126" s="1641"/>
      <c r="V126" s="1641"/>
      <c r="W126" s="1641"/>
      <c r="X126" s="1641"/>
      <c r="Y126" s="1641"/>
      <c r="AA126" s="1160"/>
      <c r="AB126" s="1636"/>
      <c r="AC126" s="1636"/>
      <c r="AD126" s="1160"/>
      <c r="AE126" s="1160"/>
      <c r="AF126" s="1160"/>
      <c r="AG126" s="1160"/>
      <c r="AH126" s="1636"/>
      <c r="AI126" s="1160"/>
      <c r="AJ126" s="1160"/>
      <c r="AK126" s="544"/>
      <c r="AL126" s="1160"/>
      <c r="AM126" s="1160"/>
      <c r="AN126" s="1160"/>
      <c r="AO126" s="1160"/>
      <c r="AP126" s="1160"/>
      <c r="AQ126" s="1632"/>
      <c r="AR126" s="566"/>
      <c r="AS126" s="566"/>
      <c r="AT126" s="566"/>
      <c r="AU126" s="566"/>
      <c r="AV126" s="1641">
        <v>11</v>
      </c>
    </row>
    <row s="1641" customFormat="1" customHeight="1" ht="11.549999999999999">
      <c r="A127" s="987"/>
      <c r="B127" s="1636"/>
      <c r="C127" s="1636"/>
      <c r="D127" s="351"/>
      <c r="J127" s="1641"/>
      <c r="K127" s="1641"/>
      <c r="L127" s="1641"/>
      <c r="M127" s="1641"/>
      <c r="N127" s="1641"/>
      <c r="O127" s="1641"/>
      <c r="P127" s="1641"/>
      <c r="Q127" s="1641"/>
      <c r="R127" s="1641"/>
      <c r="S127" s="1641"/>
      <c r="T127" s="1641"/>
      <c r="U127" s="1641"/>
      <c r="V127" s="1641"/>
      <c r="W127" s="1641"/>
      <c r="X127" s="1641"/>
      <c r="Y127" s="1641"/>
      <c r="AA127" s="1160"/>
      <c r="AB127" s="1636"/>
      <c r="AC127" s="1636"/>
      <c r="AD127" s="1160"/>
      <c r="AE127" s="1160"/>
      <c r="AF127" s="1160"/>
      <c r="AG127" s="1160"/>
      <c r="AH127" s="1636"/>
      <c r="AI127" s="1160"/>
      <c r="AJ127" s="1160"/>
      <c r="AK127" s="544"/>
      <c r="AL127" s="1160"/>
      <c r="AM127" s="1160"/>
      <c r="AN127" s="1160"/>
      <c r="AO127" s="1160"/>
      <c r="AP127" s="1160"/>
      <c r="AQ127" s="1632"/>
      <c r="AR127" s="566"/>
      <c r="AS127" s="566"/>
      <c r="AT127" s="566"/>
      <c r="AU127" s="566"/>
      <c r="AV127" s="1641">
        <v>11</v>
      </c>
    </row>
    <row s="1641" customFormat="1" customHeight="1" ht="11.549999999999999">
      <c r="A128" s="987"/>
      <c r="B128" s="1636"/>
      <c r="C128" s="1636"/>
      <c r="D128" s="351"/>
      <c r="J128" s="1641"/>
      <c r="K128" s="1641"/>
      <c r="L128" s="1641"/>
      <c r="M128" s="1641"/>
      <c r="N128" s="1641"/>
      <c r="O128" s="1641"/>
      <c r="P128" s="1641"/>
      <c r="Q128" s="1641"/>
      <c r="R128" s="1641"/>
      <c r="S128" s="1641"/>
      <c r="T128" s="1641"/>
      <c r="U128" s="1641"/>
      <c r="V128" s="1641"/>
      <c r="W128" s="1641"/>
      <c r="X128" s="1641"/>
      <c r="Y128" s="1641"/>
      <c r="AA128" s="1160"/>
      <c r="AB128" s="1636"/>
      <c r="AC128" s="1636"/>
      <c r="AD128" s="1160"/>
      <c r="AE128" s="1160"/>
      <c r="AF128" s="1160"/>
      <c r="AG128" s="1160"/>
      <c r="AH128" s="1636"/>
      <c r="AI128" s="1160"/>
      <c r="AJ128" s="1160"/>
      <c r="AK128" s="544"/>
      <c r="AL128" s="1160"/>
      <c r="AM128" s="1160"/>
      <c r="AN128" s="1160"/>
      <c r="AO128" s="1160"/>
      <c r="AP128" s="1160"/>
      <c r="AQ128" s="1632"/>
      <c r="AR128" s="566"/>
      <c r="AS128" s="566"/>
      <c r="AT128" s="566"/>
      <c r="AU128" s="566"/>
      <c r="AV128" s="1641">
        <v>11</v>
      </c>
    </row>
    <row s="1641" customFormat="1" customHeight="1" ht="11.549999999999999">
      <c r="A129" s="987"/>
      <c r="B129" s="1636"/>
      <c r="C129" s="1636"/>
      <c r="D129" s="351"/>
      <c r="J129" s="1641"/>
      <c r="K129" s="1641"/>
      <c r="L129" s="1641"/>
      <c r="M129" s="1641"/>
      <c r="N129" s="1641"/>
      <c r="O129" s="1641"/>
      <c r="P129" s="1641"/>
      <c r="Q129" s="1641"/>
      <c r="R129" s="1641"/>
      <c r="S129" s="1641"/>
      <c r="T129" s="1641"/>
      <c r="U129" s="1641"/>
      <c r="V129" s="1641"/>
      <c r="W129" s="1641"/>
      <c r="X129" s="1641"/>
      <c r="Y129" s="1641"/>
      <c r="AA129" s="1160"/>
      <c r="AB129" s="1636"/>
      <c r="AC129" s="1636"/>
      <c r="AD129" s="1160"/>
      <c r="AE129" s="1160"/>
      <c r="AF129" s="1160"/>
      <c r="AG129" s="1160"/>
      <c r="AH129" s="1636"/>
      <c r="AI129" s="1160"/>
      <c r="AJ129" s="1160"/>
      <c r="AK129" s="544"/>
      <c r="AL129" s="1160"/>
      <c r="AM129" s="1160"/>
      <c r="AN129" s="1160"/>
      <c r="AO129" s="1160"/>
      <c r="AP129" s="1160"/>
      <c r="AQ129" s="1632"/>
      <c r="AR129" s="566"/>
      <c r="AS129" s="566"/>
      <c r="AT129" s="566"/>
      <c r="AU129" s="566"/>
      <c r="AV129" s="1641">
        <v>11</v>
      </c>
    </row>
    <row s="1641" customFormat="1" customHeight="1" ht="11.549999999999999">
      <c r="A130" s="987"/>
      <c r="B130" s="1636"/>
      <c r="C130" s="1636"/>
      <c r="D130" s="351"/>
      <c r="J130" s="1641"/>
      <c r="K130" s="1641"/>
      <c r="L130" s="1641"/>
      <c r="M130" s="1641"/>
      <c r="N130" s="1641"/>
      <c r="O130" s="1641"/>
      <c r="P130" s="1641"/>
      <c r="Q130" s="1641"/>
      <c r="R130" s="1641"/>
      <c r="S130" s="1641"/>
      <c r="T130" s="1641"/>
      <c r="U130" s="1641"/>
      <c r="V130" s="1641"/>
      <c r="W130" s="1641"/>
      <c r="X130" s="1641"/>
      <c r="Y130" s="1641"/>
      <c r="AA130" s="1160"/>
      <c r="AB130" s="1636"/>
      <c r="AC130" s="1636"/>
      <c r="AD130" s="1160"/>
      <c r="AE130" s="1160"/>
      <c r="AF130" s="1160"/>
      <c r="AG130" s="1160"/>
      <c r="AH130" s="1636"/>
      <c r="AI130" s="1160"/>
      <c r="AJ130" s="1160"/>
      <c r="AK130" s="544"/>
      <c r="AL130" s="1160"/>
      <c r="AM130" s="1160"/>
      <c r="AN130" s="1160"/>
      <c r="AO130" s="1160"/>
      <c r="AP130" s="1160"/>
      <c r="AQ130" s="1632"/>
      <c r="AR130" s="566"/>
      <c r="AS130" s="566"/>
      <c r="AT130" s="566"/>
      <c r="AU130" s="566"/>
      <c r="AV130" s="1641">
        <v>11</v>
      </c>
    </row>
    <row s="1641" customFormat="1" customHeight="1" ht="11.549999999999999">
      <c r="A131" s="987"/>
      <c r="B131" s="1636"/>
      <c r="C131" s="1636"/>
      <c r="D131" s="351"/>
      <c r="J131" s="1641"/>
      <c r="K131" s="1641"/>
      <c r="L131" s="1641"/>
      <c r="M131" s="1641"/>
      <c r="N131" s="1641"/>
      <c r="O131" s="1641"/>
      <c r="P131" s="1641"/>
      <c r="Q131" s="1641"/>
      <c r="R131" s="1641"/>
      <c r="S131" s="1641"/>
      <c r="T131" s="1641"/>
      <c r="U131" s="1641"/>
      <c r="V131" s="1641"/>
      <c r="W131" s="1641"/>
      <c r="X131" s="1641"/>
      <c r="Y131" s="1641"/>
      <c r="AA131" s="1160"/>
      <c r="AB131" s="1636"/>
      <c r="AC131" s="1636"/>
      <c r="AD131" s="1160"/>
      <c r="AE131" s="1160"/>
      <c r="AF131" s="1160"/>
      <c r="AG131" s="1160"/>
      <c r="AH131" s="1636"/>
      <c r="AI131" s="1160"/>
      <c r="AJ131" s="1160"/>
      <c r="AK131" s="544"/>
      <c r="AL131" s="1160"/>
      <c r="AM131" s="1160"/>
      <c r="AN131" s="1160"/>
      <c r="AO131" s="1160"/>
      <c r="AP131" s="1160"/>
      <c r="AQ131" s="1632"/>
      <c r="AR131" s="566"/>
      <c r="AS131" s="566"/>
      <c r="AT131" s="566"/>
      <c r="AU131" s="566"/>
      <c r="AV131" s="1641">
        <v>11</v>
      </c>
    </row>
    <row s="1641" customFormat="1" customHeight="1" ht="11.549999999999999">
      <c r="A132" s="987"/>
      <c r="B132" s="1636"/>
      <c r="C132" s="1636"/>
      <c r="D132" s="351"/>
      <c r="J132" s="1641"/>
      <c r="K132" s="1641"/>
      <c r="L132" s="1641"/>
      <c r="M132" s="1641"/>
      <c r="N132" s="1641"/>
      <c r="O132" s="1641"/>
      <c r="P132" s="1641"/>
      <c r="Q132" s="1641"/>
      <c r="R132" s="1641"/>
      <c r="S132" s="1641"/>
      <c r="T132" s="1641"/>
      <c r="U132" s="1641"/>
      <c r="V132" s="1641"/>
      <c r="W132" s="1641"/>
      <c r="X132" s="1641"/>
      <c r="Y132" s="1641"/>
      <c r="AA132" s="1160"/>
      <c r="AB132" s="1636"/>
      <c r="AC132" s="1636"/>
      <c r="AD132" s="1160"/>
      <c r="AE132" s="1160"/>
      <c r="AF132" s="1160"/>
      <c r="AG132" s="1160"/>
      <c r="AH132" s="1636"/>
      <c r="AI132" s="1160"/>
      <c r="AJ132" s="1160"/>
      <c r="AK132" s="544"/>
      <c r="AL132" s="1160"/>
      <c r="AM132" s="1160"/>
      <c r="AN132" s="1160"/>
      <c r="AO132" s="1160"/>
      <c r="AP132" s="1160"/>
      <c r="AQ132" s="1632"/>
      <c r="AR132" s="566"/>
      <c r="AS132" s="566"/>
      <c r="AT132" s="566"/>
      <c r="AU132" s="566"/>
      <c r="AV132" s="1641">
        <v>11</v>
      </c>
    </row>
    <row s="1641" customFormat="1" customHeight="1" ht="11.549999999999999">
      <c r="A133" s="987"/>
      <c r="B133" s="1636"/>
      <c r="C133" s="1636"/>
      <c r="D133" s="351"/>
      <c r="J133" s="1641"/>
      <c r="K133" s="1641"/>
      <c r="L133" s="1641"/>
      <c r="M133" s="1641"/>
      <c r="N133" s="1641"/>
      <c r="O133" s="1641"/>
      <c r="P133" s="1641"/>
      <c r="Q133" s="1641"/>
      <c r="R133" s="1641"/>
      <c r="S133" s="1641"/>
      <c r="T133" s="1641"/>
      <c r="U133" s="1641"/>
      <c r="V133" s="1641"/>
      <c r="W133" s="1641"/>
      <c r="X133" s="1641"/>
      <c r="Y133" s="1641"/>
      <c r="AA133" s="1160"/>
      <c r="AB133" s="1636"/>
      <c r="AC133" s="1636"/>
      <c r="AD133" s="1160"/>
      <c r="AE133" s="1160"/>
      <c r="AF133" s="1160"/>
      <c r="AG133" s="1160"/>
      <c r="AH133" s="1636"/>
      <c r="AI133" s="1160"/>
      <c r="AJ133" s="1160"/>
      <c r="AK133" s="544"/>
      <c r="AL133" s="1160"/>
      <c r="AM133" s="1160"/>
      <c r="AN133" s="1160"/>
      <c r="AO133" s="1160"/>
      <c r="AP133" s="1160"/>
      <c r="AQ133" s="1632"/>
      <c r="AR133" s="566"/>
      <c r="AS133" s="566"/>
      <c r="AT133" s="566"/>
      <c r="AU133" s="566"/>
      <c r="AV133" s="1641">
        <v>11</v>
      </c>
    </row>
    <row s="1641" customFormat="1" customHeight="1" ht="11.549999999999999">
      <c r="A134" s="987"/>
      <c r="B134" s="1636"/>
      <c r="C134" s="1636"/>
      <c r="D134" s="351"/>
      <c r="J134" s="1641"/>
      <c r="K134" s="1641"/>
      <c r="L134" s="1641"/>
      <c r="M134" s="1641"/>
      <c r="N134" s="1641"/>
      <c r="O134" s="1641"/>
      <c r="P134" s="1641"/>
      <c r="Q134" s="1641"/>
      <c r="R134" s="1641"/>
      <c r="S134" s="1641"/>
      <c r="T134" s="1641"/>
      <c r="U134" s="1641"/>
      <c r="V134" s="1641"/>
      <c r="W134" s="1641"/>
      <c r="X134" s="1641"/>
      <c r="Y134" s="1641"/>
      <c r="AA134" s="1160"/>
      <c r="AB134" s="1636"/>
      <c r="AC134" s="1636"/>
      <c r="AD134" s="1160"/>
      <c r="AE134" s="1160"/>
      <c r="AF134" s="1160"/>
      <c r="AG134" s="1160"/>
      <c r="AH134" s="1636"/>
      <c r="AI134" s="1160"/>
      <c r="AJ134" s="1160"/>
      <c r="AK134" s="544"/>
      <c r="AL134" s="1160"/>
      <c r="AM134" s="1160"/>
      <c r="AN134" s="1160"/>
      <c r="AO134" s="1160"/>
      <c r="AP134" s="1160"/>
      <c r="AQ134" s="1632"/>
      <c r="AR134" s="566"/>
      <c r="AS134" s="566"/>
      <c r="AT134" s="566"/>
      <c r="AU134" s="566"/>
      <c r="AV134" s="1641">
        <v>11</v>
      </c>
    </row>
    <row s="1641" customFormat="1" customHeight="1" ht="11.549999999999999">
      <c r="A135" s="987"/>
      <c r="B135" s="1636"/>
      <c r="C135" s="1636"/>
      <c r="D135" s="351"/>
      <c r="J135" s="1641"/>
      <c r="K135" s="1641"/>
      <c r="L135" s="1641"/>
      <c r="M135" s="1641"/>
      <c r="N135" s="1641"/>
      <c r="O135" s="1641"/>
      <c r="P135" s="1641"/>
      <c r="Q135" s="1641"/>
      <c r="R135" s="1641"/>
      <c r="S135" s="1641"/>
      <c r="T135" s="1641"/>
      <c r="U135" s="1641"/>
      <c r="V135" s="1641"/>
      <c r="W135" s="1641"/>
      <c r="X135" s="1641"/>
      <c r="Y135" s="1641"/>
      <c r="AA135" s="1160"/>
      <c r="AB135" s="1636"/>
      <c r="AC135" s="1636"/>
      <c r="AD135" s="1160"/>
      <c r="AE135" s="1160"/>
      <c r="AF135" s="1160"/>
      <c r="AG135" s="1160"/>
      <c r="AH135" s="1636"/>
      <c r="AI135" s="1160"/>
      <c r="AJ135" s="1160"/>
      <c r="AK135" s="544"/>
      <c r="AL135" s="1160"/>
      <c r="AM135" s="1160"/>
      <c r="AN135" s="1160"/>
      <c r="AO135" s="1160"/>
      <c r="AP135" s="1160"/>
      <c r="AQ135" s="1632"/>
      <c r="AR135" s="566"/>
      <c r="AS135" s="566"/>
      <c r="AT135" s="566"/>
      <c r="AU135" s="566"/>
      <c r="AV135" s="1641">
        <v>11</v>
      </c>
    </row>
    <row s="1641" customFormat="1" customHeight="1" ht="11.549999999999999">
      <c r="A136" s="987"/>
      <c r="B136" s="1636"/>
      <c r="C136" s="1636"/>
      <c r="D136" s="351"/>
      <c r="J136" s="1641"/>
      <c r="K136" s="1641"/>
      <c r="L136" s="1641"/>
      <c r="M136" s="1641"/>
      <c r="N136" s="1641"/>
      <c r="O136" s="1641"/>
      <c r="P136" s="1641"/>
      <c r="Q136" s="1641"/>
      <c r="R136" s="1641"/>
      <c r="S136" s="1641"/>
      <c r="T136" s="1641"/>
      <c r="U136" s="1641"/>
      <c r="V136" s="1641"/>
      <c r="W136" s="1641"/>
      <c r="X136" s="1641"/>
      <c r="Y136" s="1641"/>
      <c r="AA136" s="1160"/>
      <c r="AB136" s="1636"/>
      <c r="AC136" s="1636"/>
      <c r="AD136" s="1160"/>
      <c r="AE136" s="1160"/>
      <c r="AF136" s="1160"/>
      <c r="AG136" s="1160"/>
      <c r="AH136" s="1636"/>
      <c r="AI136" s="1160"/>
      <c r="AJ136" s="1160"/>
      <c r="AK136" s="544"/>
      <c r="AL136" s="1160"/>
      <c r="AM136" s="1160"/>
      <c r="AN136" s="1160"/>
      <c r="AO136" s="1160"/>
      <c r="AP136" s="1160"/>
      <c r="AQ136" s="1632"/>
      <c r="AR136" s="566"/>
      <c r="AS136" s="566"/>
      <c r="AT136" s="566"/>
      <c r="AU136" s="566"/>
      <c r="AV136" s="1641">
        <v>11</v>
      </c>
    </row>
    <row s="1641" customFormat="1" customHeight="1" ht="11.549999999999999">
      <c r="A137" s="987"/>
      <c r="B137" s="1636"/>
      <c r="C137" s="1636"/>
      <c r="D137" s="351"/>
      <c r="J137" s="1641"/>
      <c r="K137" s="1641"/>
      <c r="L137" s="1641"/>
      <c r="M137" s="1641"/>
      <c r="N137" s="1641"/>
      <c r="O137" s="1641"/>
      <c r="P137" s="1641"/>
      <c r="Q137" s="1641"/>
      <c r="R137" s="1641"/>
      <c r="S137" s="1641"/>
      <c r="T137" s="1641"/>
      <c r="U137" s="1641"/>
      <c r="V137" s="1641"/>
      <c r="W137" s="1641"/>
      <c r="X137" s="1641"/>
      <c r="Y137" s="1641"/>
      <c r="AA137" s="1160"/>
      <c r="AB137" s="1636"/>
      <c r="AC137" s="1636"/>
      <c r="AD137" s="1160"/>
      <c r="AE137" s="1160"/>
      <c r="AF137" s="1160"/>
      <c r="AG137" s="1160"/>
      <c r="AH137" s="1636"/>
      <c r="AI137" s="1160"/>
      <c r="AJ137" s="1160"/>
      <c r="AK137" s="544"/>
      <c r="AL137" s="1160"/>
      <c r="AM137" s="1160"/>
      <c r="AN137" s="1160"/>
      <c r="AO137" s="1160"/>
      <c r="AP137" s="1160"/>
      <c r="AQ137" s="1632"/>
      <c r="AR137" s="566"/>
      <c r="AS137" s="566"/>
      <c r="AT137" s="566"/>
      <c r="AU137" s="566"/>
      <c r="AV137" s="1641">
        <v>11</v>
      </c>
    </row>
    <row s="1641" customFormat="1" customHeight="1" ht="11.549999999999999">
      <c r="A138" s="987"/>
      <c r="B138" s="1636"/>
      <c r="C138" s="1636"/>
      <c r="D138" s="351"/>
      <c r="J138" s="1641"/>
      <c r="K138" s="1641"/>
      <c r="L138" s="1641"/>
      <c r="M138" s="1641"/>
      <c r="N138" s="1641"/>
      <c r="O138" s="1641"/>
      <c r="P138" s="1641"/>
      <c r="Q138" s="1641"/>
      <c r="R138" s="1641"/>
      <c r="S138" s="1641"/>
      <c r="T138" s="1641"/>
      <c r="U138" s="1641"/>
      <c r="V138" s="1641"/>
      <c r="W138" s="1641"/>
      <c r="X138" s="1641"/>
      <c r="Y138" s="1641"/>
      <c r="AA138" s="1160"/>
      <c r="AB138" s="1636"/>
      <c r="AC138" s="1636"/>
      <c r="AD138" s="1160"/>
      <c r="AE138" s="1160"/>
      <c r="AF138" s="1160"/>
      <c r="AG138" s="1160"/>
      <c r="AH138" s="1636"/>
      <c r="AI138" s="1160"/>
      <c r="AJ138" s="1160"/>
      <c r="AK138" s="544"/>
      <c r="AL138" s="1160"/>
      <c r="AM138" s="1160"/>
      <c r="AN138" s="1160"/>
      <c r="AO138" s="1160"/>
      <c r="AP138" s="1160"/>
      <c r="AQ138" s="1632"/>
      <c r="AR138" s="566"/>
      <c r="AS138" s="566"/>
      <c r="AT138" s="566"/>
      <c r="AU138" s="566"/>
      <c r="AV138" s="1641">
        <v>11</v>
      </c>
    </row>
    <row s="1641" customFormat="1" customHeight="1" ht="11.549999999999999">
      <c r="A139" s="987"/>
      <c r="B139" s="1636"/>
      <c r="C139" s="1636"/>
      <c r="D139" s="351"/>
      <c r="J139" s="1641"/>
      <c r="K139" s="1641"/>
      <c r="L139" s="1641"/>
      <c r="M139" s="1641"/>
      <c r="N139" s="1641"/>
      <c r="O139" s="1641"/>
      <c r="P139" s="1641"/>
      <c r="Q139" s="1641"/>
      <c r="R139" s="1641"/>
      <c r="S139" s="1641"/>
      <c r="T139" s="1641"/>
      <c r="U139" s="1641"/>
      <c r="V139" s="1641"/>
      <c r="W139" s="1641"/>
      <c r="X139" s="1641"/>
      <c r="Y139" s="1641"/>
      <c r="AA139" s="1160"/>
      <c r="AB139" s="1636"/>
      <c r="AC139" s="1636"/>
      <c r="AD139" s="1160"/>
      <c r="AE139" s="1160"/>
      <c r="AF139" s="1160"/>
      <c r="AG139" s="1160"/>
      <c r="AH139" s="1636"/>
      <c r="AI139" s="1160"/>
      <c r="AJ139" s="1160"/>
      <c r="AK139" s="544"/>
      <c r="AL139" s="1160"/>
      <c r="AM139" s="1160"/>
      <c r="AN139" s="1160"/>
      <c r="AO139" s="1160"/>
      <c r="AP139" s="1160"/>
      <c r="AQ139" s="1632"/>
      <c r="AR139" s="566"/>
      <c r="AS139" s="566"/>
      <c r="AT139" s="566"/>
      <c r="AU139" s="566"/>
      <c r="AV139" s="1641">
        <v>11</v>
      </c>
    </row>
    <row s="1641" customFormat="1" customHeight="1" ht="11.549999999999999">
      <c r="A140" s="987"/>
      <c r="B140" s="1636"/>
      <c r="C140" s="1636"/>
      <c r="D140" s="351"/>
      <c r="J140" s="1641"/>
      <c r="K140" s="1641"/>
      <c r="L140" s="1641"/>
      <c r="M140" s="1641"/>
      <c r="N140" s="1641"/>
      <c r="O140" s="1641"/>
      <c r="P140" s="1641"/>
      <c r="Q140" s="1641"/>
      <c r="R140" s="1641"/>
      <c r="S140" s="1641"/>
      <c r="T140" s="1641"/>
      <c r="U140" s="1641"/>
      <c r="V140" s="1641"/>
      <c r="W140" s="1641"/>
      <c r="X140" s="1641"/>
      <c r="Y140" s="1641"/>
      <c r="AA140" s="1160"/>
      <c r="AB140" s="1636"/>
      <c r="AC140" s="1636"/>
      <c r="AD140" s="1160"/>
      <c r="AE140" s="1160"/>
      <c r="AF140" s="1160"/>
      <c r="AG140" s="1160"/>
      <c r="AH140" s="1636"/>
      <c r="AI140" s="1160"/>
      <c r="AJ140" s="1160"/>
      <c r="AK140" s="544"/>
      <c r="AL140" s="1160"/>
      <c r="AM140" s="1160"/>
      <c r="AN140" s="1160"/>
      <c r="AO140" s="1160"/>
      <c r="AP140" s="1160"/>
      <c r="AQ140" s="1632"/>
      <c r="AR140" s="566"/>
      <c r="AS140" s="566"/>
      <c r="AT140" s="566"/>
      <c r="AU140" s="566"/>
      <c r="AV140" s="1641">
        <v>11</v>
      </c>
    </row>
    <row s="1641" customFormat="1" customHeight="1" ht="11.549999999999999">
      <c r="A141" s="987"/>
      <c r="B141" s="1636"/>
      <c r="C141" s="1636"/>
      <c r="D141" s="351"/>
      <c r="J141" s="1641"/>
      <c r="K141" s="1641"/>
      <c r="L141" s="1641"/>
      <c r="M141" s="1641"/>
      <c r="N141" s="1641"/>
      <c r="O141" s="1641"/>
      <c r="P141" s="1641"/>
      <c r="Q141" s="1641"/>
      <c r="R141" s="1641"/>
      <c r="S141" s="1641"/>
      <c r="T141" s="1641"/>
      <c r="U141" s="1641"/>
      <c r="V141" s="1641"/>
      <c r="W141" s="1641"/>
      <c r="X141" s="1641"/>
      <c r="Y141" s="1641"/>
      <c r="AA141" s="1160"/>
      <c r="AB141" s="1636"/>
      <c r="AC141" s="1636"/>
      <c r="AD141" s="1160"/>
      <c r="AE141" s="1160"/>
      <c r="AF141" s="1160"/>
      <c r="AG141" s="1160"/>
      <c r="AH141" s="1636"/>
      <c r="AI141" s="1160"/>
      <c r="AJ141" s="1160"/>
      <c r="AK141" s="544"/>
      <c r="AL141" s="1160"/>
      <c r="AM141" s="1160"/>
      <c r="AN141" s="1160"/>
      <c r="AO141" s="1160"/>
      <c r="AP141" s="1160"/>
      <c r="AQ141" s="1632"/>
      <c r="AR141" s="566"/>
      <c r="AS141" s="566"/>
      <c r="AT141" s="566"/>
      <c r="AU141" s="566"/>
      <c r="AV141" s="1641">
        <v>11</v>
      </c>
    </row>
    <row s="1641" customFormat="1" customHeight="1" ht="11.549999999999999">
      <c r="A142" s="987"/>
      <c r="B142" s="1636"/>
      <c r="C142" s="1636"/>
      <c r="D142" s="351"/>
      <c r="J142" s="1641"/>
      <c r="K142" s="1641"/>
      <c r="L142" s="1641"/>
      <c r="M142" s="1641"/>
      <c r="N142" s="1641"/>
      <c r="O142" s="1641"/>
      <c r="P142" s="1641"/>
      <c r="Q142" s="1641"/>
      <c r="R142" s="1641"/>
      <c r="S142" s="1641"/>
      <c r="T142" s="1641"/>
      <c r="U142" s="1641"/>
      <c r="V142" s="1641"/>
      <c r="W142" s="1641"/>
      <c r="X142" s="1641"/>
      <c r="Y142" s="1641"/>
      <c r="AA142" s="1160"/>
      <c r="AB142" s="1636"/>
      <c r="AC142" s="1636"/>
      <c r="AD142" s="1160"/>
      <c r="AE142" s="1160"/>
      <c r="AF142" s="1160"/>
      <c r="AG142" s="1160"/>
      <c r="AH142" s="1636"/>
      <c r="AI142" s="1160"/>
      <c r="AJ142" s="1160"/>
      <c r="AK142" s="544"/>
      <c r="AL142" s="1160"/>
      <c r="AM142" s="1160"/>
      <c r="AN142" s="1160"/>
      <c r="AO142" s="1160"/>
      <c r="AP142" s="1160"/>
      <c r="AQ142" s="1632"/>
      <c r="AR142" s="566"/>
      <c r="AS142" s="566"/>
      <c r="AT142" s="566"/>
      <c r="AU142" s="566"/>
      <c r="AV142" s="1641">
        <v>11</v>
      </c>
    </row>
    <row s="1641" customFormat="1" customHeight="1" ht="11.549999999999999">
      <c r="A143" s="987"/>
      <c r="B143" s="1636"/>
      <c r="C143" s="1636"/>
      <c r="D143" s="351"/>
      <c r="J143" s="1641"/>
      <c r="K143" s="1641"/>
      <c r="L143" s="1641"/>
      <c r="M143" s="1641"/>
      <c r="N143" s="1641"/>
      <c r="O143" s="1641"/>
      <c r="P143" s="1641"/>
      <c r="Q143" s="1641"/>
      <c r="R143" s="1641"/>
      <c r="S143" s="1641"/>
      <c r="T143" s="1641"/>
      <c r="U143" s="1641"/>
      <c r="V143" s="1641"/>
      <c r="W143" s="1641"/>
      <c r="X143" s="1641"/>
      <c r="Y143" s="1641"/>
      <c r="AA143" s="1160"/>
      <c r="AB143" s="1636"/>
      <c r="AC143" s="1636"/>
      <c r="AD143" s="1160"/>
      <c r="AE143" s="1160"/>
      <c r="AF143" s="1160"/>
      <c r="AG143" s="1160"/>
      <c r="AH143" s="1636"/>
      <c r="AI143" s="1160"/>
      <c r="AJ143" s="1160"/>
      <c r="AK143" s="544"/>
      <c r="AL143" s="1160"/>
      <c r="AM143" s="1160"/>
      <c r="AN143" s="1160"/>
      <c r="AO143" s="1160"/>
      <c r="AP143" s="1160"/>
      <c r="AQ143" s="1632"/>
      <c r="AR143" s="566"/>
      <c r="AS143" s="566"/>
      <c r="AT143" s="566"/>
      <c r="AU143" s="566"/>
      <c r="AV143" s="1641">
        <v>11</v>
      </c>
    </row>
    <row s="1641" customFormat="1" customHeight="1" ht="11.549999999999999">
      <c r="A144" s="987"/>
      <c r="B144" s="1636"/>
      <c r="C144" s="1636"/>
      <c r="D144" s="351"/>
      <c r="J144" s="1641"/>
      <c r="K144" s="1641"/>
      <c r="L144" s="1641"/>
      <c r="M144" s="1641"/>
      <c r="N144" s="1641"/>
      <c r="O144" s="1641"/>
      <c r="P144" s="1641"/>
      <c r="Q144" s="1641"/>
      <c r="R144" s="1641"/>
      <c r="S144" s="1641"/>
      <c r="T144" s="1641"/>
      <c r="U144" s="1641"/>
      <c r="V144" s="1641"/>
      <c r="W144" s="1641"/>
      <c r="X144" s="1641"/>
      <c r="Y144" s="1641"/>
      <c r="AA144" s="1160"/>
      <c r="AB144" s="1636"/>
      <c r="AC144" s="1636"/>
      <c r="AD144" s="1160"/>
      <c r="AE144" s="1160"/>
      <c r="AF144" s="1160"/>
      <c r="AG144" s="1160"/>
      <c r="AH144" s="1636"/>
      <c r="AI144" s="1160"/>
      <c r="AJ144" s="1160"/>
      <c r="AK144" s="544"/>
      <c r="AL144" s="1160"/>
      <c r="AM144" s="1160"/>
      <c r="AN144" s="1160"/>
      <c r="AO144" s="1160"/>
      <c r="AP144" s="1160"/>
      <c r="AQ144" s="1632"/>
      <c r="AR144" s="566"/>
      <c r="AS144" s="566"/>
      <c r="AT144" s="566"/>
      <c r="AU144" s="566"/>
      <c r="AV144" s="1641">
        <v>11</v>
      </c>
    </row>
    <row s="1641" customFormat="1" customHeight="1" ht="11.549999999999999">
      <c r="A145" s="987"/>
      <c r="B145" s="1636"/>
      <c r="C145" s="1636"/>
      <c r="D145" s="351"/>
      <c r="J145" s="1641"/>
      <c r="K145" s="1641"/>
      <c r="L145" s="1641"/>
      <c r="M145" s="1641"/>
      <c r="N145" s="1641"/>
      <c r="O145" s="1641"/>
      <c r="P145" s="1641"/>
      <c r="Q145" s="1641"/>
      <c r="R145" s="1641"/>
      <c r="S145" s="1641"/>
      <c r="T145" s="1641"/>
      <c r="U145" s="1641"/>
      <c r="V145" s="1641"/>
      <c r="W145" s="1641"/>
      <c r="X145" s="1641"/>
      <c r="Y145" s="1641"/>
      <c r="AA145" s="1160"/>
      <c r="AB145" s="1636"/>
      <c r="AC145" s="1636"/>
      <c r="AD145" s="1160"/>
      <c r="AE145" s="1160"/>
      <c r="AF145" s="1160"/>
      <c r="AG145" s="1160"/>
      <c r="AH145" s="1636"/>
      <c r="AI145" s="1160"/>
      <c r="AJ145" s="1160"/>
      <c r="AK145" s="544"/>
      <c r="AL145" s="1160"/>
      <c r="AM145" s="1160"/>
      <c r="AN145" s="1160"/>
      <c r="AO145" s="1160"/>
      <c r="AP145" s="1160"/>
      <c r="AQ145" s="1632"/>
      <c r="AR145" s="566"/>
      <c r="AS145" s="566"/>
      <c r="AT145" s="566"/>
      <c r="AU145" s="566"/>
      <c r="AV145" s="1641">
        <v>11</v>
      </c>
    </row>
    <row s="1641" customFormat="1" customHeight="1" ht="11.549999999999999">
      <c r="A146" s="987"/>
      <c r="B146" s="1636"/>
      <c r="C146" s="1636"/>
      <c r="D146" s="351"/>
      <c r="J146" s="1641"/>
      <c r="K146" s="1641"/>
      <c r="L146" s="1641"/>
      <c r="M146" s="1641"/>
      <c r="N146" s="1641"/>
      <c r="O146" s="1641"/>
      <c r="P146" s="1641"/>
      <c r="Q146" s="1641"/>
      <c r="R146" s="1641"/>
      <c r="S146" s="1641"/>
      <c r="T146" s="1641"/>
      <c r="U146" s="1641"/>
      <c r="V146" s="1641"/>
      <c r="W146" s="1641"/>
      <c r="X146" s="1641"/>
      <c r="Y146" s="1641"/>
      <c r="AA146" s="1160"/>
      <c r="AB146" s="1636"/>
      <c r="AC146" s="1636"/>
      <c r="AD146" s="1160"/>
      <c r="AE146" s="1160"/>
      <c r="AF146" s="1160"/>
      <c r="AG146" s="1160"/>
      <c r="AH146" s="1636"/>
      <c r="AI146" s="1160"/>
      <c r="AJ146" s="1160"/>
      <c r="AK146" s="544"/>
      <c r="AL146" s="1160"/>
      <c r="AM146" s="1160"/>
      <c r="AN146" s="1160"/>
      <c r="AO146" s="1160"/>
      <c r="AP146" s="1160"/>
      <c r="AQ146" s="1632"/>
      <c r="AR146" s="566"/>
      <c r="AS146" s="566"/>
      <c r="AT146" s="566"/>
      <c r="AU146" s="566"/>
      <c r="AV146" s="1641">
        <v>11</v>
      </c>
    </row>
    <row s="1641" customFormat="1" customHeight="1" ht="11.549999999999999">
      <c r="A147" s="987"/>
      <c r="B147" s="1636"/>
      <c r="C147" s="1636"/>
      <c r="D147" s="351"/>
      <c r="J147" s="1641"/>
      <c r="K147" s="1641"/>
      <c r="L147" s="1641"/>
      <c r="M147" s="1641"/>
      <c r="N147" s="1641"/>
      <c r="O147" s="1641"/>
      <c r="P147" s="1641"/>
      <c r="Q147" s="1641"/>
      <c r="R147" s="1641"/>
      <c r="S147" s="1641"/>
      <c r="T147" s="1641"/>
      <c r="U147" s="1641"/>
      <c r="V147" s="1641"/>
      <c r="W147" s="1641"/>
      <c r="X147" s="1641"/>
      <c r="Y147" s="1641"/>
      <c r="AA147" s="1160"/>
      <c r="AB147" s="1636"/>
      <c r="AC147" s="1636"/>
      <c r="AD147" s="1160"/>
      <c r="AE147" s="1160"/>
      <c r="AF147" s="1160"/>
      <c r="AG147" s="1160"/>
      <c r="AH147" s="1636"/>
      <c r="AI147" s="1160"/>
      <c r="AJ147" s="1160"/>
      <c r="AK147" s="544"/>
      <c r="AL147" s="1160"/>
      <c r="AM147" s="1160"/>
      <c r="AN147" s="1160"/>
      <c r="AO147" s="1160"/>
      <c r="AP147" s="1160"/>
      <c r="AQ147" s="1632"/>
      <c r="AR147" s="566"/>
      <c r="AS147" s="566"/>
      <c r="AT147" s="566"/>
      <c r="AU147" s="566"/>
      <c r="AV147" s="1641">
        <v>11</v>
      </c>
    </row>
    <row s="1641" customFormat="1" customHeight="1" ht="11.549999999999999">
      <c r="A148" s="987"/>
      <c r="B148" s="1636"/>
      <c r="C148" s="1636"/>
      <c r="D148" s="351"/>
      <c r="J148" s="1641"/>
      <c r="K148" s="1641"/>
      <c r="L148" s="1641"/>
      <c r="M148" s="1641"/>
      <c r="N148" s="1641"/>
      <c r="O148" s="1641"/>
      <c r="P148" s="1641"/>
      <c r="Q148" s="1641"/>
      <c r="R148" s="1641"/>
      <c r="S148" s="1641"/>
      <c r="T148" s="1641"/>
      <c r="U148" s="1641"/>
      <c r="V148" s="1641"/>
      <c r="W148" s="1641"/>
      <c r="X148" s="1641"/>
      <c r="Y148" s="1641"/>
      <c r="AA148" s="1160"/>
      <c r="AB148" s="1636"/>
      <c r="AC148" s="1636"/>
      <c r="AD148" s="1160"/>
      <c r="AE148" s="1160"/>
      <c r="AF148" s="1160"/>
      <c r="AG148" s="1160"/>
      <c r="AH148" s="1636"/>
      <c r="AI148" s="1160"/>
      <c r="AJ148" s="1160"/>
      <c r="AK148" s="544"/>
      <c r="AL148" s="1160"/>
      <c r="AM148" s="1160"/>
      <c r="AN148" s="1160"/>
      <c r="AO148" s="1160"/>
      <c r="AP148" s="1160"/>
      <c r="AQ148" s="1632"/>
      <c r="AR148" s="566"/>
      <c r="AS148" s="566"/>
      <c r="AT148" s="566"/>
      <c r="AU148" s="566"/>
      <c r="AV148" s="1641">
        <v>11</v>
      </c>
    </row>
    <row s="1641" customFormat="1" customHeight="1" ht="11.549999999999999">
      <c r="A149" s="987"/>
      <c r="B149" s="1636"/>
      <c r="C149" s="1636"/>
      <c r="D149" s="351"/>
      <c r="J149" s="1641"/>
      <c r="K149" s="1641"/>
      <c r="L149" s="1641"/>
      <c r="M149" s="1641"/>
      <c r="N149" s="1641"/>
      <c r="O149" s="1641"/>
      <c r="P149" s="1641"/>
      <c r="Q149" s="1641"/>
      <c r="R149" s="1641"/>
      <c r="S149" s="1641"/>
      <c r="T149" s="1641"/>
      <c r="U149" s="1641"/>
      <c r="V149" s="1641"/>
      <c r="W149" s="1641"/>
      <c r="X149" s="1641"/>
      <c r="Y149" s="1641"/>
      <c r="AA149" s="1160"/>
      <c r="AB149" s="1636"/>
      <c r="AC149" s="1636"/>
      <c r="AD149" s="1160"/>
      <c r="AE149" s="1160"/>
      <c r="AF149" s="1160"/>
      <c r="AG149" s="1160"/>
      <c r="AH149" s="1636"/>
      <c r="AI149" s="1160"/>
      <c r="AJ149" s="1160"/>
      <c r="AK149" s="544"/>
      <c r="AL149" s="1160"/>
      <c r="AM149" s="1160"/>
      <c r="AN149" s="1160"/>
      <c r="AO149" s="1160"/>
      <c r="AP149" s="1160"/>
      <c r="AQ149" s="1632"/>
      <c r="AR149" s="566"/>
      <c r="AS149" s="566"/>
      <c r="AT149" s="566"/>
      <c r="AU149" s="566"/>
      <c r="AV149" s="1641">
        <v>11</v>
      </c>
    </row>
    <row s="1641" customFormat="1" customHeight="1" ht="11.549999999999999">
      <c r="A150" s="987"/>
      <c r="B150" s="1636"/>
      <c r="C150" s="1636"/>
      <c r="D150" s="351"/>
      <c r="J150" s="1641"/>
      <c r="K150" s="1641"/>
      <c r="L150" s="1641"/>
      <c r="M150" s="1641"/>
      <c r="N150" s="1641"/>
      <c r="O150" s="1641"/>
      <c r="P150" s="1641"/>
      <c r="Q150" s="1641"/>
      <c r="R150" s="1641"/>
      <c r="S150" s="1641"/>
      <c r="T150" s="1641"/>
      <c r="U150" s="1641"/>
      <c r="V150" s="1641"/>
      <c r="W150" s="1641"/>
      <c r="X150" s="1641"/>
      <c r="Y150" s="1641"/>
      <c r="AA150" s="1160"/>
      <c r="AB150" s="1636"/>
      <c r="AC150" s="1636"/>
      <c r="AD150" s="1160"/>
      <c r="AE150" s="1160"/>
      <c r="AF150" s="1160"/>
      <c r="AG150" s="1160"/>
      <c r="AH150" s="1636"/>
      <c r="AI150" s="1160"/>
      <c r="AJ150" s="1160"/>
      <c r="AK150" s="544"/>
      <c r="AL150" s="1160"/>
      <c r="AM150" s="1160"/>
      <c r="AN150" s="1160"/>
      <c r="AO150" s="1160"/>
      <c r="AP150" s="1160"/>
      <c r="AQ150" s="1632"/>
      <c r="AR150" s="566"/>
      <c r="AS150" s="566"/>
      <c r="AT150" s="566"/>
      <c r="AU150" s="566"/>
      <c r="AV150" s="1641">
        <v>11</v>
      </c>
    </row>
    <row s="1641" customFormat="1" customHeight="1" ht="11.549999999999999">
      <c r="A151" s="987"/>
      <c r="B151" s="1636"/>
      <c r="C151" s="1636"/>
      <c r="D151" s="351"/>
      <c r="J151" s="1641"/>
      <c r="K151" s="1641"/>
      <c r="L151" s="1641"/>
      <c r="M151" s="1641"/>
      <c r="N151" s="1641"/>
      <c r="O151" s="1641"/>
      <c r="P151" s="1641"/>
      <c r="Q151" s="1641"/>
      <c r="R151" s="1641"/>
      <c r="S151" s="1641"/>
      <c r="T151" s="1641"/>
      <c r="U151" s="1641"/>
      <c r="V151" s="1641"/>
      <c r="W151" s="1641"/>
      <c r="X151" s="1641"/>
      <c r="Y151" s="1641"/>
      <c r="AA151" s="1160"/>
      <c r="AB151" s="1636"/>
      <c r="AC151" s="1636"/>
      <c r="AD151" s="1160"/>
      <c r="AE151" s="1160"/>
      <c r="AF151" s="1160"/>
      <c r="AG151" s="1160"/>
      <c r="AH151" s="1636"/>
      <c r="AI151" s="1160"/>
      <c r="AJ151" s="1160"/>
      <c r="AK151" s="544"/>
      <c r="AL151" s="1160"/>
      <c r="AM151" s="1160"/>
      <c r="AN151" s="1160"/>
      <c r="AO151" s="1160"/>
      <c r="AP151" s="1160"/>
      <c r="AQ151" s="1632"/>
      <c r="AR151" s="566"/>
      <c r="AS151" s="566"/>
      <c r="AT151" s="566"/>
      <c r="AU151" s="566"/>
      <c r="AV151" s="1641">
        <v>11</v>
      </c>
    </row>
    <row s="1641" customFormat="1" customHeight="1" ht="11.549999999999999">
      <c r="A152" s="987"/>
      <c r="B152" s="1636"/>
      <c r="C152" s="1636"/>
      <c r="D152" s="351"/>
      <c r="J152" s="1641"/>
      <c r="K152" s="1641"/>
      <c r="L152" s="1641"/>
      <c r="M152" s="1641"/>
      <c r="N152" s="1641"/>
      <c r="O152" s="1641"/>
      <c r="P152" s="1641"/>
      <c r="Q152" s="1641"/>
      <c r="R152" s="1641"/>
      <c r="S152" s="1641"/>
      <c r="T152" s="1641"/>
      <c r="U152" s="1641"/>
      <c r="V152" s="1641"/>
      <c r="W152" s="1641"/>
      <c r="X152" s="1641"/>
      <c r="Y152" s="1641"/>
      <c r="AA152" s="1160"/>
      <c r="AB152" s="1636"/>
      <c r="AC152" s="1636"/>
      <c r="AD152" s="1160"/>
      <c r="AE152" s="1160"/>
      <c r="AF152" s="1160"/>
      <c r="AG152" s="1160"/>
      <c r="AH152" s="1636"/>
      <c r="AI152" s="1160"/>
      <c r="AJ152" s="1160"/>
      <c r="AK152" s="544"/>
      <c r="AL152" s="1160"/>
      <c r="AM152" s="1160"/>
      <c r="AN152" s="1160"/>
      <c r="AO152" s="1160"/>
      <c r="AP152" s="1160"/>
      <c r="AQ152" s="1632"/>
      <c r="AR152" s="566"/>
      <c r="AS152" s="566"/>
      <c r="AT152" s="566"/>
      <c r="AU152" s="566"/>
      <c r="AV152" s="1641">
        <v>11</v>
      </c>
    </row>
    <row s="1641" customFormat="1" customHeight="1" ht="11.549999999999999">
      <c r="A153" s="987"/>
      <c r="B153" s="1636"/>
      <c r="C153" s="1636"/>
      <c r="D153" s="351"/>
      <c r="J153" s="1641"/>
      <c r="K153" s="1641"/>
      <c r="L153" s="1641"/>
      <c r="M153" s="1641"/>
      <c r="N153" s="1641"/>
      <c r="O153" s="1641"/>
      <c r="P153" s="1641"/>
      <c r="Q153" s="1641"/>
      <c r="R153" s="1641"/>
      <c r="S153" s="1641"/>
      <c r="T153" s="1641"/>
      <c r="U153" s="1641"/>
      <c r="V153" s="1641"/>
      <c r="W153" s="1641"/>
      <c r="X153" s="1641"/>
      <c r="Y153" s="1641"/>
      <c r="AA153" s="1160"/>
      <c r="AB153" s="1636"/>
      <c r="AC153" s="1636"/>
      <c r="AD153" s="1160"/>
      <c r="AE153" s="1160"/>
      <c r="AF153" s="1160"/>
      <c r="AG153" s="1160"/>
      <c r="AH153" s="1636"/>
      <c r="AI153" s="1160"/>
      <c r="AJ153" s="1160"/>
      <c r="AK153" s="544"/>
      <c r="AL153" s="1160"/>
      <c r="AM153" s="1160"/>
      <c r="AN153" s="1160"/>
      <c r="AO153" s="1160"/>
      <c r="AP153" s="1160"/>
      <c r="AQ153" s="1632"/>
      <c r="AR153" s="566"/>
      <c r="AS153" s="566"/>
      <c r="AT153" s="566"/>
      <c r="AU153" s="566"/>
      <c r="AV153" s="1641">
        <v>11</v>
      </c>
    </row>
    <row s="1641" customFormat="1" customHeight="1" ht="11.549999999999999">
      <c r="A154" s="987"/>
      <c r="B154" s="1636"/>
      <c r="C154" s="1636"/>
      <c r="D154" s="351"/>
      <c r="J154" s="1641"/>
      <c r="K154" s="1641"/>
      <c r="L154" s="1641"/>
      <c r="M154" s="1641"/>
      <c r="N154" s="1641"/>
      <c r="O154" s="1641"/>
      <c r="P154" s="1641"/>
      <c r="Q154" s="1641"/>
      <c r="R154" s="1641"/>
      <c r="S154" s="1641"/>
      <c r="T154" s="1641"/>
      <c r="U154" s="1641"/>
      <c r="V154" s="1641"/>
      <c r="W154" s="1641"/>
      <c r="X154" s="1641"/>
      <c r="Y154" s="1641"/>
      <c r="AA154" s="1160"/>
      <c r="AB154" s="1636"/>
      <c r="AC154" s="1636"/>
      <c r="AD154" s="1160"/>
      <c r="AE154" s="1160"/>
      <c r="AF154" s="1160"/>
      <c r="AG154" s="1160"/>
      <c r="AH154" s="1636"/>
      <c r="AI154" s="1160"/>
      <c r="AJ154" s="1160"/>
      <c r="AK154" s="544"/>
      <c r="AL154" s="1160"/>
      <c r="AM154" s="1160"/>
      <c r="AN154" s="1160"/>
      <c r="AO154" s="1160"/>
      <c r="AP154" s="1160"/>
      <c r="AQ154" s="1632"/>
      <c r="AR154" s="566"/>
      <c r="AS154" s="566"/>
      <c r="AT154" s="566"/>
      <c r="AU154" s="566"/>
      <c r="AV154" s="1641">
        <v>11</v>
      </c>
    </row>
    <row s="1641" customFormat="1" customHeight="1" ht="11.549999999999999">
      <c r="A155" s="987"/>
      <c r="B155" s="1636"/>
      <c r="C155" s="1636"/>
      <c r="D155" s="351"/>
      <c r="J155" s="1641"/>
      <c r="K155" s="1641"/>
      <c r="L155" s="1641"/>
      <c r="M155" s="1641"/>
      <c r="N155" s="1641"/>
      <c r="O155" s="1641"/>
      <c r="P155" s="1641"/>
      <c r="Q155" s="1641"/>
      <c r="R155" s="1641"/>
      <c r="S155" s="1641"/>
      <c r="T155" s="1641"/>
      <c r="U155" s="1641"/>
      <c r="V155" s="1641"/>
      <c r="W155" s="1641"/>
      <c r="X155" s="1641"/>
      <c r="Y155" s="1641"/>
      <c r="AA155" s="1160"/>
      <c r="AB155" s="1636"/>
      <c r="AC155" s="1636"/>
      <c r="AD155" s="1160"/>
      <c r="AE155" s="1160"/>
      <c r="AF155" s="1160"/>
      <c r="AG155" s="1160"/>
      <c r="AH155" s="1636"/>
      <c r="AI155" s="1160"/>
      <c r="AJ155" s="1160"/>
      <c r="AK155" s="544"/>
      <c r="AL155" s="1160"/>
      <c r="AM155" s="1160"/>
      <c r="AN155" s="1160"/>
      <c r="AO155" s="1160"/>
      <c r="AP155" s="1160"/>
      <c r="AQ155" s="1632"/>
      <c r="AR155" s="566"/>
      <c r="AS155" s="566"/>
      <c r="AT155" s="566"/>
      <c r="AU155" s="566"/>
      <c r="AV155" s="1641">
        <v>11</v>
      </c>
    </row>
    <row s="1641" customFormat="1" customHeight="1" ht="11.549999999999999">
      <c r="A156" s="987"/>
      <c r="B156" s="1636"/>
      <c r="C156" s="1636"/>
      <c r="D156" s="351"/>
      <c r="J156" s="1641"/>
      <c r="K156" s="1641"/>
      <c r="L156" s="1641"/>
      <c r="M156" s="1641"/>
      <c r="N156" s="1641"/>
      <c r="O156" s="1641"/>
      <c r="P156" s="1641"/>
      <c r="Q156" s="1641"/>
      <c r="R156" s="1641"/>
      <c r="S156" s="1641"/>
      <c r="T156" s="1641"/>
      <c r="U156" s="1641"/>
      <c r="V156" s="1641"/>
      <c r="W156" s="1641"/>
      <c r="X156" s="1641"/>
      <c r="Y156" s="1641"/>
      <c r="AA156" s="1160"/>
      <c r="AB156" s="1636"/>
      <c r="AC156" s="1636"/>
      <c r="AD156" s="1160"/>
      <c r="AE156" s="1160"/>
      <c r="AF156" s="1160"/>
      <c r="AG156" s="1160"/>
      <c r="AH156" s="1636"/>
      <c r="AI156" s="1160"/>
      <c r="AJ156" s="1160"/>
      <c r="AK156" s="544"/>
      <c r="AL156" s="1160"/>
      <c r="AM156" s="1160"/>
      <c r="AN156" s="1160"/>
      <c r="AO156" s="1160"/>
      <c r="AP156" s="1160"/>
      <c r="AQ156" s="1632"/>
      <c r="AR156" s="566"/>
      <c r="AS156" s="566"/>
      <c r="AT156" s="566"/>
      <c r="AU156" s="566"/>
      <c r="AV156" s="1641">
        <v>11</v>
      </c>
    </row>
    <row s="1641" customFormat="1" customHeight="1" ht="11.549999999999999">
      <c r="A157" s="987"/>
      <c r="B157" s="1636"/>
      <c r="C157" s="1636"/>
      <c r="D157" s="351"/>
      <c r="J157" s="1641"/>
      <c r="K157" s="1641"/>
      <c r="L157" s="1641"/>
      <c r="M157" s="1641"/>
      <c r="N157" s="1641"/>
      <c r="O157" s="1641"/>
      <c r="P157" s="1641"/>
      <c r="Q157" s="1641"/>
      <c r="R157" s="1641"/>
      <c r="S157" s="1641"/>
      <c r="T157" s="1641"/>
      <c r="U157" s="1641"/>
      <c r="V157" s="1641"/>
      <c r="W157" s="1641"/>
      <c r="X157" s="1641"/>
      <c r="Y157" s="1641"/>
      <c r="AA157" s="1160"/>
      <c r="AB157" s="1636"/>
      <c r="AC157" s="1636"/>
      <c r="AD157" s="1160"/>
      <c r="AE157" s="1160"/>
      <c r="AF157" s="1160"/>
      <c r="AG157" s="1160"/>
      <c r="AH157" s="1636"/>
      <c r="AI157" s="1160"/>
      <c r="AJ157" s="1160"/>
      <c r="AK157" s="544"/>
      <c r="AL157" s="1160"/>
      <c r="AM157" s="1160"/>
      <c r="AN157" s="1160"/>
      <c r="AO157" s="1160"/>
      <c r="AP157" s="1160"/>
      <c r="AQ157" s="1632"/>
      <c r="AR157" s="566"/>
      <c r="AS157" s="566"/>
      <c r="AT157" s="566"/>
      <c r="AU157" s="566"/>
      <c r="AV157" s="1641">
        <v>11</v>
      </c>
    </row>
    <row s="1641" customFormat="1" customHeight="1" ht="11.549999999999999">
      <c r="A158" s="987"/>
      <c r="B158" s="1636"/>
      <c r="C158" s="1636"/>
      <c r="D158" s="351"/>
      <c r="J158" s="1641"/>
      <c r="K158" s="1641"/>
      <c r="L158" s="1641"/>
      <c r="M158" s="1641"/>
      <c r="N158" s="1641"/>
      <c r="O158" s="1641"/>
      <c r="P158" s="1641"/>
      <c r="Q158" s="1641"/>
      <c r="R158" s="1641"/>
      <c r="S158" s="1641"/>
      <c r="T158" s="1641"/>
      <c r="U158" s="1641"/>
      <c r="V158" s="1641"/>
      <c r="W158" s="1641"/>
      <c r="X158" s="1641"/>
      <c r="Y158" s="1641"/>
      <c r="AA158" s="1160"/>
      <c r="AB158" s="1636"/>
      <c r="AC158" s="1636"/>
      <c r="AD158" s="1160"/>
      <c r="AE158" s="1160"/>
      <c r="AF158" s="1160"/>
      <c r="AG158" s="1160"/>
      <c r="AH158" s="1636"/>
      <c r="AI158" s="1160"/>
      <c r="AJ158" s="1160"/>
      <c r="AK158" s="544"/>
      <c r="AL158" s="1160"/>
      <c r="AM158" s="1160"/>
      <c r="AN158" s="1160"/>
      <c r="AO158" s="1160"/>
      <c r="AP158" s="1160"/>
      <c r="AQ158" s="1632"/>
      <c r="AR158" s="566"/>
      <c r="AS158" s="566"/>
      <c r="AT158" s="566"/>
      <c r="AU158" s="566"/>
      <c r="AV158" s="1641">
        <v>11</v>
      </c>
    </row>
    <row s="1641" customFormat="1" customHeight="1" ht="11.549999999999999">
      <c r="A159" s="987"/>
      <c r="B159" s="1636"/>
      <c r="C159" s="1636"/>
      <c r="D159" s="351"/>
      <c r="J159" s="1641"/>
      <c r="K159" s="1641"/>
      <c r="L159" s="1641"/>
      <c r="M159" s="1641"/>
      <c r="N159" s="1641"/>
      <c r="O159" s="1641"/>
      <c r="P159" s="1641"/>
      <c r="Q159" s="1641"/>
      <c r="R159" s="1641"/>
      <c r="S159" s="1641"/>
      <c r="T159" s="1641"/>
      <c r="U159" s="1641"/>
      <c r="V159" s="1641"/>
      <c r="W159" s="1641"/>
      <c r="X159" s="1641"/>
      <c r="Y159" s="1641"/>
      <c r="AA159" s="1160"/>
      <c r="AB159" s="1636"/>
      <c r="AC159" s="1636"/>
      <c r="AD159" s="1160"/>
      <c r="AE159" s="1160"/>
      <c r="AF159" s="1160"/>
      <c r="AG159" s="1160"/>
      <c r="AH159" s="1636"/>
      <c r="AI159" s="1160"/>
      <c r="AJ159" s="1160"/>
      <c r="AK159" s="544"/>
      <c r="AL159" s="1160"/>
      <c r="AM159" s="1160"/>
      <c r="AN159" s="1160"/>
      <c r="AO159" s="1160"/>
      <c r="AP159" s="1160"/>
      <c r="AQ159" s="1632"/>
      <c r="AR159" s="566"/>
      <c r="AS159" s="566"/>
      <c r="AT159" s="566"/>
      <c r="AU159" s="566"/>
      <c r="AV159" s="1641">
        <v>11</v>
      </c>
    </row>
    <row s="1641" customFormat="1" customHeight="1" ht="11.549999999999999">
      <c r="A160" s="987"/>
      <c r="B160" s="1636"/>
      <c r="C160" s="1636"/>
      <c r="D160" s="351"/>
      <c r="J160" s="1641"/>
      <c r="K160" s="1641"/>
      <c r="L160" s="1641"/>
      <c r="M160" s="1641"/>
      <c r="N160" s="1641"/>
      <c r="O160" s="1641"/>
      <c r="P160" s="1641"/>
      <c r="Q160" s="1641"/>
      <c r="R160" s="1641"/>
      <c r="S160" s="1641"/>
      <c r="T160" s="1641"/>
      <c r="U160" s="1641"/>
      <c r="V160" s="1641"/>
      <c r="W160" s="1641"/>
      <c r="X160" s="1641"/>
      <c r="Y160" s="1641"/>
      <c r="AA160" s="1160"/>
      <c r="AB160" s="1636"/>
      <c r="AC160" s="1636"/>
      <c r="AD160" s="1160"/>
      <c r="AE160" s="1160"/>
      <c r="AF160" s="1160"/>
      <c r="AG160" s="1160"/>
      <c r="AH160" s="1636"/>
      <c r="AI160" s="1160"/>
      <c r="AJ160" s="1160"/>
      <c r="AK160" s="544"/>
      <c r="AL160" s="1160"/>
      <c r="AM160" s="1160"/>
      <c r="AN160" s="1160"/>
      <c r="AO160" s="1160"/>
      <c r="AP160" s="1160"/>
      <c r="AQ160" s="1632"/>
      <c r="AR160" s="566"/>
      <c r="AS160" s="566"/>
      <c r="AT160" s="566"/>
      <c r="AU160" s="566"/>
      <c r="AV160" s="1641">
        <v>11</v>
      </c>
    </row>
    <row s="1641" customFormat="1" customHeight="1" ht="11.549999999999999">
      <c r="A161" s="987"/>
      <c r="B161" s="1636"/>
      <c r="C161" s="1636"/>
      <c r="D161" s="351"/>
      <c r="J161" s="1641"/>
      <c r="K161" s="1641"/>
      <c r="L161" s="1641"/>
      <c r="M161" s="1641"/>
      <c r="N161" s="1641"/>
      <c r="O161" s="1641"/>
      <c r="P161" s="1641"/>
      <c r="Q161" s="1641"/>
      <c r="R161" s="1641"/>
      <c r="S161" s="1641"/>
      <c r="T161" s="1641"/>
      <c r="U161" s="1641"/>
      <c r="V161" s="1641"/>
      <c r="W161" s="1641"/>
      <c r="X161" s="1641"/>
      <c r="Y161" s="1641"/>
      <c r="AA161" s="1160"/>
      <c r="AB161" s="1636"/>
      <c r="AC161" s="1636"/>
      <c r="AD161" s="1160"/>
      <c r="AE161" s="1160"/>
      <c r="AF161" s="1160"/>
      <c r="AG161" s="1160"/>
      <c r="AH161" s="1636"/>
      <c r="AI161" s="1160"/>
      <c r="AJ161" s="1160"/>
      <c r="AK161" s="544"/>
      <c r="AL161" s="1160"/>
      <c r="AM161" s="1160"/>
      <c r="AN161" s="1160"/>
      <c r="AO161" s="1160"/>
      <c r="AP161" s="1160"/>
      <c r="AQ161" s="1632"/>
      <c r="AR161" s="566"/>
      <c r="AS161" s="566"/>
      <c r="AT161" s="566"/>
      <c r="AU161" s="566"/>
      <c r="AV161" s="1641">
        <v>11</v>
      </c>
    </row>
    <row s="1641" customFormat="1" customHeight="1" ht="11.549999999999999">
      <c r="A162" s="987"/>
      <c r="B162" s="1636"/>
      <c r="C162" s="1636"/>
      <c r="D162" s="351"/>
      <c r="J162" s="1641"/>
      <c r="K162" s="1641"/>
      <c r="L162" s="1641"/>
      <c r="M162" s="1641"/>
      <c r="N162" s="1641"/>
      <c r="O162" s="1641"/>
      <c r="P162" s="1641"/>
      <c r="Q162" s="1641"/>
      <c r="R162" s="1641"/>
      <c r="S162" s="1641"/>
      <c r="T162" s="1641"/>
      <c r="U162" s="1641"/>
      <c r="V162" s="1641"/>
      <c r="W162" s="1641"/>
      <c r="X162" s="1641"/>
      <c r="Y162" s="1641"/>
      <c r="AA162" s="1160"/>
      <c r="AB162" s="1636"/>
      <c r="AC162" s="1636"/>
      <c r="AD162" s="1160"/>
      <c r="AE162" s="1160"/>
      <c r="AF162" s="1160"/>
      <c r="AG162" s="1160"/>
      <c r="AH162" s="1636"/>
      <c r="AI162" s="1160"/>
      <c r="AJ162" s="1160"/>
      <c r="AK162" s="544"/>
      <c r="AL162" s="1160"/>
      <c r="AM162" s="1160"/>
      <c r="AN162" s="1160"/>
      <c r="AO162" s="1160"/>
      <c r="AP162" s="1160"/>
      <c r="AQ162" s="1632"/>
      <c r="AR162" s="566"/>
      <c r="AS162" s="566"/>
      <c r="AT162" s="566"/>
      <c r="AU162" s="566"/>
      <c r="AV162" s="1641">
        <v>11</v>
      </c>
    </row>
    <row s="1641" customFormat="1" customHeight="1" ht="11.549999999999999">
      <c r="A163" s="987"/>
      <c r="B163" s="1636"/>
      <c r="C163" s="1636"/>
      <c r="D163" s="351"/>
      <c r="J163" s="1641"/>
      <c r="K163" s="1641"/>
      <c r="L163" s="1641"/>
      <c r="M163" s="1641"/>
      <c r="N163" s="1641"/>
      <c r="O163" s="1641"/>
      <c r="P163" s="1641"/>
      <c r="Q163" s="1641"/>
      <c r="R163" s="1641"/>
      <c r="S163" s="1641"/>
      <c r="T163" s="1641"/>
      <c r="U163" s="1641"/>
      <c r="V163" s="1641"/>
      <c r="W163" s="1641"/>
      <c r="X163" s="1641"/>
      <c r="Y163" s="1641"/>
      <c r="AA163" s="1160"/>
      <c r="AB163" s="1636"/>
      <c r="AC163" s="1636"/>
      <c r="AD163" s="1160"/>
      <c r="AE163" s="1160"/>
      <c r="AF163" s="1160"/>
      <c r="AG163" s="1160"/>
      <c r="AH163" s="1636"/>
      <c r="AI163" s="1160"/>
      <c r="AJ163" s="1160"/>
      <c r="AK163" s="544"/>
      <c r="AL163" s="1160"/>
      <c r="AM163" s="1160"/>
      <c r="AN163" s="1160"/>
      <c r="AO163" s="1160"/>
      <c r="AP163" s="1160"/>
      <c r="AQ163" s="1632"/>
      <c r="AR163" s="566"/>
      <c r="AS163" s="566"/>
      <c r="AT163" s="566"/>
      <c r="AU163" s="566"/>
      <c r="AV163" s="1641">
        <v>11</v>
      </c>
    </row>
    <row s="1641" customFormat="1" customHeight="1" ht="11.549999999999999">
      <c r="A164" s="987"/>
      <c r="B164" s="1636"/>
      <c r="C164" s="1636"/>
      <c r="D164" s="351"/>
      <c r="J164" s="1641"/>
      <c r="K164" s="1641"/>
      <c r="L164" s="1641"/>
      <c r="M164" s="1641"/>
      <c r="N164" s="1641"/>
      <c r="O164" s="1641"/>
      <c r="P164" s="1641"/>
      <c r="Q164" s="1641"/>
      <c r="R164" s="1641"/>
      <c r="S164" s="1641"/>
      <c r="T164" s="1641"/>
      <c r="U164" s="1641"/>
      <c r="V164" s="1641"/>
      <c r="W164" s="1641"/>
      <c r="X164" s="1641"/>
      <c r="Y164" s="1641"/>
      <c r="AA164" s="1160"/>
      <c r="AB164" s="1636"/>
      <c r="AC164" s="1636"/>
      <c r="AD164" s="1160"/>
      <c r="AE164" s="1160"/>
      <c r="AF164" s="1160"/>
      <c r="AG164" s="1160"/>
      <c r="AH164" s="1636"/>
      <c r="AI164" s="1160"/>
      <c r="AJ164" s="1160"/>
      <c r="AK164" s="544"/>
      <c r="AL164" s="1160"/>
      <c r="AM164" s="1160"/>
      <c r="AN164" s="1160"/>
      <c r="AO164" s="1160"/>
      <c r="AP164" s="1160"/>
      <c r="AQ164" s="1632"/>
      <c r="AR164" s="566"/>
      <c r="AS164" s="566"/>
      <c r="AT164" s="566"/>
      <c r="AU164" s="566"/>
      <c r="AV164" s="1641">
        <v>11</v>
      </c>
    </row>
    <row s="1641" customFormat="1" customHeight="1" ht="11.549999999999999">
      <c r="A165" s="987"/>
      <c r="B165" s="1636"/>
      <c r="C165" s="1636"/>
      <c r="D165" s="351"/>
      <c r="J165" s="1641"/>
      <c r="K165" s="1641"/>
      <c r="L165" s="1641"/>
      <c r="M165" s="1641"/>
      <c r="N165" s="1641"/>
      <c r="O165" s="1641"/>
      <c r="P165" s="1641"/>
      <c r="Q165" s="1641"/>
      <c r="R165" s="1641"/>
      <c r="S165" s="1641"/>
      <c r="T165" s="1641"/>
      <c r="U165" s="1641"/>
      <c r="V165" s="1641"/>
      <c r="W165" s="1641"/>
      <c r="X165" s="1641"/>
      <c r="Y165" s="1641"/>
      <c r="AA165" s="1160"/>
      <c r="AB165" s="1636"/>
      <c r="AC165" s="1636"/>
      <c r="AD165" s="1160"/>
      <c r="AE165" s="1160"/>
      <c r="AF165" s="1160"/>
      <c r="AG165" s="1160"/>
      <c r="AH165" s="1636"/>
      <c r="AI165" s="1160"/>
      <c r="AJ165" s="1160"/>
      <c r="AK165" s="544"/>
      <c r="AL165" s="1160"/>
      <c r="AM165" s="1160"/>
      <c r="AN165" s="1160"/>
      <c r="AO165" s="1160"/>
      <c r="AP165" s="1160"/>
      <c r="AQ165" s="1632"/>
      <c r="AR165" s="566"/>
      <c r="AS165" s="566"/>
      <c r="AT165" s="566"/>
      <c r="AU165" s="566"/>
      <c r="AV165" s="1641">
        <v>11</v>
      </c>
    </row>
    <row s="1641" customFormat="1" customHeight="1" ht="11.549999999999999">
      <c r="A166" s="987"/>
      <c r="B166" s="1636"/>
      <c r="C166" s="1636"/>
      <c r="D166" s="351"/>
      <c r="J166" s="1641"/>
      <c r="K166" s="1641"/>
      <c r="L166" s="1641"/>
      <c r="M166" s="1641"/>
      <c r="N166" s="1641"/>
      <c r="O166" s="1641"/>
      <c r="P166" s="1641"/>
      <c r="Q166" s="1641"/>
      <c r="R166" s="1641"/>
      <c r="S166" s="1641"/>
      <c r="T166" s="1641"/>
      <c r="U166" s="1641"/>
      <c r="V166" s="1641"/>
      <c r="W166" s="1641"/>
      <c r="X166" s="1641"/>
      <c r="Y166" s="1641"/>
      <c r="AA166" s="1160"/>
      <c r="AB166" s="1636"/>
      <c r="AC166" s="1636"/>
      <c r="AD166" s="1160"/>
      <c r="AE166" s="1160"/>
      <c r="AF166" s="1160"/>
      <c r="AG166" s="1160"/>
      <c r="AH166" s="1636"/>
      <c r="AI166" s="1160"/>
      <c r="AJ166" s="1160"/>
      <c r="AK166" s="544"/>
      <c r="AL166" s="1160"/>
      <c r="AM166" s="1160"/>
      <c r="AN166" s="1160"/>
      <c r="AO166" s="1160"/>
      <c r="AP166" s="1160"/>
      <c r="AQ166" s="1632"/>
      <c r="AR166" s="566"/>
      <c r="AS166" s="566"/>
      <c r="AT166" s="566"/>
      <c r="AU166" s="566"/>
      <c r="AV166" s="1641">
        <v>11</v>
      </c>
    </row>
    <row s="1641" customFormat="1" customHeight="1" ht="11.549999999999999">
      <c r="A167" s="987"/>
      <c r="B167" s="1636"/>
      <c r="C167" s="1636"/>
      <c r="D167" s="351"/>
      <c r="J167" s="1641"/>
      <c r="K167" s="1641"/>
      <c r="L167" s="1641"/>
      <c r="M167" s="1641"/>
      <c r="N167" s="1641"/>
      <c r="O167" s="1641"/>
      <c r="P167" s="1641"/>
      <c r="Q167" s="1641"/>
      <c r="R167" s="1641"/>
      <c r="S167" s="1641"/>
      <c r="T167" s="1641"/>
      <c r="U167" s="1641"/>
      <c r="V167" s="1641"/>
      <c r="W167" s="1641"/>
      <c r="X167" s="1641"/>
      <c r="Y167" s="1641"/>
      <c r="AA167" s="1160"/>
      <c r="AB167" s="1636"/>
      <c r="AC167" s="1636"/>
      <c r="AD167" s="1160"/>
      <c r="AE167" s="1160"/>
      <c r="AF167" s="1160"/>
      <c r="AG167" s="1160"/>
      <c r="AH167" s="1636"/>
      <c r="AI167" s="1160"/>
      <c r="AJ167" s="1160"/>
      <c r="AK167" s="544"/>
      <c r="AL167" s="1160"/>
      <c r="AM167" s="1160"/>
      <c r="AN167" s="1160"/>
      <c r="AO167" s="1160"/>
      <c r="AP167" s="1160"/>
      <c r="AQ167" s="1632"/>
      <c r="AR167" s="566"/>
      <c r="AS167" s="566"/>
      <c r="AT167" s="566"/>
      <c r="AU167" s="566"/>
      <c r="AV167" s="1641">
        <v>11</v>
      </c>
    </row>
    <row s="1641" customFormat="1" customHeight="1" ht="11.549999999999999">
      <c r="A168" s="987"/>
      <c r="B168" s="1636"/>
      <c r="C168" s="1636"/>
      <c r="D168" s="351"/>
      <c r="J168" s="1641"/>
      <c r="K168" s="1641"/>
      <c r="L168" s="1641"/>
      <c r="M168" s="1641"/>
      <c r="N168" s="1641"/>
      <c r="O168" s="1641"/>
      <c r="P168" s="1641"/>
      <c r="Q168" s="1641"/>
      <c r="R168" s="1641"/>
      <c r="S168" s="1641"/>
      <c r="T168" s="1641"/>
      <c r="U168" s="1641"/>
      <c r="V168" s="1641"/>
      <c r="W168" s="1641"/>
      <c r="X168" s="1641"/>
      <c r="Y168" s="1641"/>
      <c r="AA168" s="1160"/>
      <c r="AB168" s="1636"/>
      <c r="AC168" s="1636"/>
      <c r="AD168" s="1160"/>
      <c r="AE168" s="1160"/>
      <c r="AF168" s="1160"/>
      <c r="AG168" s="1160"/>
      <c r="AH168" s="1636"/>
      <c r="AI168" s="1160"/>
      <c r="AJ168" s="1160"/>
      <c r="AK168" s="544"/>
      <c r="AL168" s="1160"/>
      <c r="AM168" s="1160"/>
      <c r="AN168" s="1160"/>
      <c r="AO168" s="1160"/>
      <c r="AP168" s="1160"/>
      <c r="AQ168" s="1632"/>
      <c r="AR168" s="566"/>
      <c r="AS168" s="566"/>
      <c r="AT168" s="566"/>
      <c r="AU168" s="566"/>
      <c r="AV168" s="1641">
        <v>11</v>
      </c>
    </row>
    <row s="1641" customFormat="1" customHeight="1" ht="11.549999999999999">
      <c r="A169" s="987"/>
      <c r="B169" s="1636"/>
      <c r="C169" s="1636"/>
      <c r="D169" s="351"/>
      <c r="J169" s="1641"/>
      <c r="K169" s="1641"/>
      <c r="L169" s="1641"/>
      <c r="M169" s="1641"/>
      <c r="N169" s="1641"/>
      <c r="O169" s="1641"/>
      <c r="P169" s="1641"/>
      <c r="Q169" s="1641"/>
      <c r="R169" s="1641"/>
      <c r="S169" s="1641"/>
      <c r="T169" s="1641"/>
      <c r="U169" s="1641"/>
      <c r="V169" s="1641"/>
      <c r="W169" s="1641"/>
      <c r="X169" s="1641"/>
      <c r="Y169" s="1641"/>
      <c r="AA169" s="1160"/>
      <c r="AB169" s="1636"/>
      <c r="AC169" s="1636"/>
      <c r="AD169" s="1160"/>
      <c r="AE169" s="1160"/>
      <c r="AF169" s="1160"/>
      <c r="AG169" s="1160"/>
      <c r="AH169" s="1636"/>
      <c r="AI169" s="1160"/>
      <c r="AJ169" s="1160"/>
      <c r="AK169" s="544"/>
      <c r="AL169" s="1160"/>
      <c r="AM169" s="1160"/>
      <c r="AN169" s="1160"/>
      <c r="AO169" s="1160"/>
      <c r="AP169" s="1160"/>
      <c r="AQ169" s="1632"/>
      <c r="AR169" s="566"/>
      <c r="AS169" s="566"/>
      <c r="AT169" s="566"/>
      <c r="AU169" s="566"/>
      <c r="AV169" s="1641">
        <v>11</v>
      </c>
    </row>
    <row s="1641" customFormat="1" customHeight="1" ht="11.549999999999999">
      <c r="A170" s="987"/>
      <c r="B170" s="1636"/>
      <c r="C170" s="1636"/>
      <c r="D170" s="351"/>
      <c r="J170" s="1641"/>
      <c r="K170" s="1641"/>
      <c r="L170" s="1641"/>
      <c r="M170" s="1641"/>
      <c r="N170" s="1641"/>
      <c r="O170" s="1641"/>
      <c r="P170" s="1641"/>
      <c r="Q170" s="1641"/>
      <c r="R170" s="1641"/>
      <c r="S170" s="1641"/>
      <c r="T170" s="1641"/>
      <c r="U170" s="1641"/>
      <c r="V170" s="1641"/>
      <c r="W170" s="1641"/>
      <c r="X170" s="1641"/>
      <c r="Y170" s="1641"/>
      <c r="AA170" s="1160"/>
      <c r="AB170" s="1636"/>
      <c r="AC170" s="1636"/>
      <c r="AD170" s="1160"/>
      <c r="AE170" s="1160"/>
      <c r="AF170" s="1160"/>
      <c r="AG170" s="1160"/>
      <c r="AH170" s="1636"/>
      <c r="AI170" s="1160"/>
      <c r="AJ170" s="1160"/>
      <c r="AK170" s="544"/>
      <c r="AL170" s="1160"/>
      <c r="AM170" s="1160"/>
      <c r="AN170" s="1160"/>
      <c r="AO170" s="1160"/>
      <c r="AP170" s="1160"/>
      <c r="AQ170" s="1632"/>
      <c r="AR170" s="566"/>
      <c r="AS170" s="566"/>
      <c r="AT170" s="566"/>
      <c r="AU170" s="566"/>
      <c r="AV170" s="1641">
        <v>11</v>
      </c>
    </row>
    <row s="1641" customFormat="1" customHeight="1" ht="11.549999999999999">
      <c r="A171" s="987"/>
      <c r="B171" s="1636"/>
      <c r="C171" s="1636"/>
      <c r="D171" s="351"/>
      <c r="J171" s="1641"/>
      <c r="K171" s="1641"/>
      <c r="L171" s="1641"/>
      <c r="M171" s="1641"/>
      <c r="N171" s="1641"/>
      <c r="O171" s="1641"/>
      <c r="P171" s="1641"/>
      <c r="Q171" s="1641"/>
      <c r="R171" s="1641"/>
      <c r="S171" s="1641"/>
      <c r="T171" s="1641"/>
      <c r="U171" s="1641"/>
      <c r="V171" s="1641"/>
      <c r="W171" s="1641"/>
      <c r="X171" s="1641"/>
      <c r="Y171" s="1641"/>
      <c r="AA171" s="1160"/>
      <c r="AB171" s="1636"/>
      <c r="AC171" s="1636"/>
      <c r="AD171" s="1160"/>
      <c r="AE171" s="1160"/>
      <c r="AF171" s="1160"/>
      <c r="AG171" s="1160"/>
      <c r="AH171" s="1636"/>
      <c r="AI171" s="1160"/>
      <c r="AJ171" s="1160"/>
      <c r="AK171" s="544"/>
      <c r="AL171" s="1160"/>
      <c r="AM171" s="1160"/>
      <c r="AN171" s="1160"/>
      <c r="AO171" s="1160"/>
      <c r="AP171" s="1160"/>
      <c r="AQ171" s="1632"/>
      <c r="AR171" s="566"/>
      <c r="AS171" s="566"/>
      <c r="AT171" s="566"/>
      <c r="AU171" s="566"/>
      <c r="AV171" s="1641">
        <v>11</v>
      </c>
    </row>
    <row s="1641" customFormat="1" customHeight="1" ht="11.549999999999999">
      <c r="A172" s="987"/>
      <c r="B172" s="1636"/>
      <c r="C172" s="1636"/>
      <c r="D172" s="351"/>
      <c r="J172" s="1641"/>
      <c r="K172" s="1641"/>
      <c r="L172" s="1641"/>
      <c r="M172" s="1641"/>
      <c r="N172" s="1641"/>
      <c r="O172" s="1641"/>
      <c r="P172" s="1641"/>
      <c r="Q172" s="1641"/>
      <c r="R172" s="1641"/>
      <c r="S172" s="1641"/>
      <c r="T172" s="1641"/>
      <c r="U172" s="1641"/>
      <c r="V172" s="1641"/>
      <c r="W172" s="1641"/>
      <c r="X172" s="1641"/>
      <c r="Y172" s="1641"/>
      <c r="AA172" s="1160"/>
      <c r="AB172" s="1636"/>
      <c r="AC172" s="1636"/>
      <c r="AD172" s="1160"/>
      <c r="AE172" s="1160"/>
      <c r="AF172" s="1160"/>
      <c r="AG172" s="1160"/>
      <c r="AH172" s="1636"/>
      <c r="AI172" s="1160"/>
      <c r="AJ172" s="1160"/>
      <c r="AK172" s="544"/>
      <c r="AL172" s="1160"/>
      <c r="AM172" s="1160"/>
      <c r="AN172" s="1160"/>
      <c r="AO172" s="1160"/>
      <c r="AP172" s="1160"/>
      <c r="AQ172" s="1632"/>
      <c r="AR172" s="566"/>
      <c r="AS172" s="566"/>
      <c r="AT172" s="566"/>
      <c r="AU172" s="566"/>
      <c r="AV172" s="1641">
        <v>11</v>
      </c>
    </row>
    <row s="1641" customFormat="1" customHeight="1" ht="11.549999999999999">
      <c r="A173" s="987"/>
      <c r="B173" s="1636"/>
      <c r="C173" s="1636"/>
      <c r="D173" s="351"/>
      <c r="J173" s="1641"/>
      <c r="K173" s="1641"/>
      <c r="L173" s="1641"/>
      <c r="M173" s="1641"/>
      <c r="N173" s="1641"/>
      <c r="O173" s="1641"/>
      <c r="P173" s="1641"/>
      <c r="Q173" s="1641"/>
      <c r="R173" s="1641"/>
      <c r="S173" s="1641"/>
      <c r="T173" s="1641"/>
      <c r="U173" s="1641"/>
      <c r="V173" s="1641"/>
      <c r="W173" s="1641"/>
      <c r="X173" s="1641"/>
      <c r="Y173" s="1641"/>
      <c r="AA173" s="1160"/>
      <c r="AB173" s="1636"/>
      <c r="AC173" s="1636"/>
      <c r="AD173" s="1160"/>
      <c r="AE173" s="1160"/>
      <c r="AF173" s="1160"/>
      <c r="AG173" s="1160"/>
      <c r="AH173" s="1636"/>
      <c r="AI173" s="1160"/>
      <c r="AJ173" s="1160"/>
      <c r="AK173" s="544"/>
      <c r="AL173" s="1160"/>
      <c r="AM173" s="1160"/>
      <c r="AN173" s="1160"/>
      <c r="AO173" s="1160"/>
      <c r="AP173" s="1160"/>
      <c r="AQ173" s="1632"/>
      <c r="AR173" s="566"/>
      <c r="AS173" s="566"/>
      <c r="AT173" s="566"/>
      <c r="AU173" s="566"/>
      <c r="AV173" s="1641">
        <v>11</v>
      </c>
    </row>
    <row s="1641" customFormat="1" customHeight="1" ht="11.549999999999999">
      <c r="A174" s="987"/>
      <c r="B174" s="1636"/>
      <c r="C174" s="1636"/>
      <c r="D174" s="351"/>
      <c r="J174" s="1641"/>
      <c r="K174" s="1641"/>
      <c r="L174" s="1641"/>
      <c r="M174" s="1641"/>
      <c r="N174" s="1641"/>
      <c r="O174" s="1641"/>
      <c r="P174" s="1641"/>
      <c r="Q174" s="1641"/>
      <c r="R174" s="1641"/>
      <c r="S174" s="1641"/>
      <c r="T174" s="1641"/>
      <c r="U174" s="1641"/>
      <c r="V174" s="1641"/>
      <c r="W174" s="1641"/>
      <c r="X174" s="1641"/>
      <c r="Y174" s="1641"/>
      <c r="AA174" s="1160"/>
      <c r="AB174" s="1636"/>
      <c r="AC174" s="1636"/>
      <c r="AD174" s="1160"/>
      <c r="AE174" s="1160"/>
      <c r="AF174" s="1160"/>
      <c r="AG174" s="1160"/>
      <c r="AH174" s="1636"/>
      <c r="AI174" s="1160"/>
      <c r="AJ174" s="1160"/>
      <c r="AK174" s="544"/>
      <c r="AL174" s="1160"/>
      <c r="AM174" s="1160"/>
      <c r="AN174" s="1160"/>
      <c r="AO174" s="1160"/>
      <c r="AP174" s="1160"/>
      <c r="AQ174" s="1632"/>
      <c r="AR174" s="566"/>
      <c r="AS174" s="566"/>
      <c r="AT174" s="566"/>
      <c r="AU174" s="566"/>
      <c r="AV174" s="1641">
        <v>11</v>
      </c>
    </row>
    <row s="1641" customFormat="1" customHeight="1" ht="11.549999999999999">
      <c r="A175" s="987"/>
      <c r="B175" s="1636"/>
      <c r="C175" s="1636"/>
      <c r="D175" s="351"/>
      <c r="J175" s="1641"/>
      <c r="K175" s="1641"/>
      <c r="L175" s="1641"/>
      <c r="M175" s="1641"/>
      <c r="N175" s="1641"/>
      <c r="O175" s="1641"/>
      <c r="P175" s="1641"/>
      <c r="Q175" s="1641"/>
      <c r="R175" s="1641"/>
      <c r="S175" s="1641"/>
      <c r="T175" s="1641"/>
      <c r="U175" s="1641"/>
      <c r="V175" s="1641"/>
      <c r="W175" s="1641"/>
      <c r="X175" s="1641"/>
      <c r="Y175" s="1641"/>
      <c r="AA175" s="1160"/>
      <c r="AB175" s="1636"/>
      <c r="AC175" s="1636"/>
      <c r="AD175" s="1160"/>
      <c r="AE175" s="1160"/>
      <c r="AF175" s="1160"/>
      <c r="AG175" s="1160"/>
      <c r="AH175" s="1636"/>
      <c r="AI175" s="1160"/>
      <c r="AJ175" s="1160"/>
      <c r="AK175" s="544"/>
      <c r="AL175" s="1160"/>
      <c r="AM175" s="1160"/>
      <c r="AN175" s="1160"/>
      <c r="AO175" s="1160"/>
      <c r="AP175" s="1160"/>
      <c r="AQ175" s="1632"/>
      <c r="AR175" s="566"/>
      <c r="AS175" s="566"/>
      <c r="AT175" s="566"/>
      <c r="AU175" s="566"/>
      <c r="AV175" s="1641">
        <v>11</v>
      </c>
    </row>
    <row s="1641" customFormat="1" customHeight="1" ht="11.549999999999999">
      <c r="A176" s="987"/>
      <c r="B176" s="1636"/>
      <c r="C176" s="1636"/>
      <c r="D176" s="351"/>
      <c r="J176" s="1641"/>
      <c r="K176" s="1641"/>
      <c r="L176" s="1641"/>
      <c r="M176" s="1641"/>
      <c r="N176" s="1641"/>
      <c r="O176" s="1641"/>
      <c r="P176" s="1641"/>
      <c r="Q176" s="1641"/>
      <c r="R176" s="1641"/>
      <c r="S176" s="1641"/>
      <c r="T176" s="1641"/>
      <c r="U176" s="1641"/>
      <c r="V176" s="1641"/>
      <c r="W176" s="1641"/>
      <c r="X176" s="1641"/>
      <c r="Y176" s="1641"/>
      <c r="AA176" s="1160"/>
      <c r="AB176" s="1636"/>
      <c r="AC176" s="1636"/>
      <c r="AD176" s="1160"/>
      <c r="AE176" s="1160"/>
      <c r="AF176" s="1160"/>
      <c r="AG176" s="1160"/>
      <c r="AH176" s="1636"/>
      <c r="AI176" s="1160"/>
      <c r="AJ176" s="1160"/>
      <c r="AK176" s="544"/>
      <c r="AL176" s="1160"/>
      <c r="AM176" s="1160"/>
      <c r="AN176" s="1160"/>
      <c r="AO176" s="1160"/>
      <c r="AP176" s="1160"/>
      <c r="AQ176" s="1632"/>
      <c r="AR176" s="566"/>
      <c r="AS176" s="566"/>
      <c r="AT176" s="566"/>
      <c r="AU176" s="566"/>
      <c r="AV176" s="1641">
        <v>11</v>
      </c>
    </row>
    <row s="1641" customFormat="1" customHeight="1" ht="11.549999999999999">
      <c r="A177" s="987"/>
      <c r="B177" s="1636"/>
      <c r="C177" s="1636"/>
      <c r="D177" s="351"/>
      <c r="J177" s="1641"/>
      <c r="K177" s="1641"/>
      <c r="L177" s="1641"/>
      <c r="M177" s="1641"/>
      <c r="N177" s="1641"/>
      <c r="O177" s="1641"/>
      <c r="P177" s="1641"/>
      <c r="Q177" s="1641"/>
      <c r="R177" s="1641"/>
      <c r="S177" s="1641"/>
      <c r="T177" s="1641"/>
      <c r="U177" s="1641"/>
      <c r="V177" s="1641"/>
      <c r="W177" s="1641"/>
      <c r="X177" s="1641"/>
      <c r="Y177" s="1641"/>
      <c r="AA177" s="1160"/>
      <c r="AB177" s="1636"/>
      <c r="AC177" s="1636"/>
      <c r="AD177" s="1160"/>
      <c r="AE177" s="1160"/>
      <c r="AF177" s="1160"/>
      <c r="AG177" s="1160"/>
      <c r="AH177" s="1636"/>
      <c r="AI177" s="1160"/>
      <c r="AJ177" s="1160"/>
      <c r="AK177" s="544"/>
      <c r="AL177" s="1160"/>
      <c r="AM177" s="1160"/>
      <c r="AN177" s="1160"/>
      <c r="AO177" s="1160"/>
      <c r="AP177" s="1160"/>
      <c r="AQ177" s="1632"/>
      <c r="AR177" s="566"/>
      <c r="AS177" s="566"/>
      <c r="AT177" s="566"/>
      <c r="AU177" s="566"/>
      <c r="AV177" s="1641">
        <v>11</v>
      </c>
    </row>
    <row s="1641" customFormat="1" customHeight="1" ht="11.549999999999999">
      <c r="A178" s="987"/>
      <c r="B178" s="1636"/>
      <c r="C178" s="1636"/>
      <c r="D178" s="351"/>
      <c r="J178" s="1641"/>
      <c r="K178" s="1641"/>
      <c r="L178" s="1641"/>
      <c r="M178" s="1641"/>
      <c r="N178" s="1641"/>
      <c r="O178" s="1641"/>
      <c r="P178" s="1641"/>
      <c r="Q178" s="1641"/>
      <c r="R178" s="1641"/>
      <c r="S178" s="1641"/>
      <c r="T178" s="1641"/>
      <c r="U178" s="1641"/>
      <c r="V178" s="1641"/>
      <c r="W178" s="1641"/>
      <c r="X178" s="1641"/>
      <c r="Y178" s="1641"/>
      <c r="AA178" s="1160"/>
      <c r="AB178" s="1636"/>
      <c r="AC178" s="1636"/>
      <c r="AD178" s="1160"/>
      <c r="AE178" s="1160"/>
      <c r="AF178" s="1160"/>
      <c r="AG178" s="1160"/>
      <c r="AH178" s="1636"/>
      <c r="AI178" s="1160"/>
      <c r="AJ178" s="1160"/>
      <c r="AK178" s="544"/>
      <c r="AL178" s="1160"/>
      <c r="AM178" s="1160"/>
      <c r="AN178" s="1160"/>
      <c r="AO178" s="1160"/>
      <c r="AP178" s="1160"/>
      <c r="AQ178" s="1632"/>
      <c r="AR178" s="566"/>
      <c r="AS178" s="566"/>
      <c r="AT178" s="566"/>
      <c r="AU178" s="566"/>
      <c r="AV178" s="1641">
        <v>11</v>
      </c>
    </row>
    <row s="1641" customFormat="1" customHeight="1" ht="11.549999999999999">
      <c r="A179" s="987"/>
      <c r="B179" s="1636"/>
      <c r="C179" s="1636"/>
      <c r="D179" s="351"/>
      <c r="J179" s="1641"/>
      <c r="K179" s="1641"/>
      <c r="L179" s="1641"/>
      <c r="M179" s="1641"/>
      <c r="N179" s="1641"/>
      <c r="O179" s="1641"/>
      <c r="P179" s="1641"/>
      <c r="Q179" s="1641"/>
      <c r="R179" s="1641"/>
      <c r="S179" s="1641"/>
      <c r="T179" s="1641"/>
      <c r="U179" s="1641"/>
      <c r="V179" s="1641"/>
      <c r="W179" s="1641"/>
      <c r="X179" s="1641"/>
      <c r="Y179" s="1641"/>
      <c r="AA179" s="1160"/>
      <c r="AB179" s="1636"/>
      <c r="AC179" s="1636"/>
      <c r="AD179" s="1160"/>
      <c r="AE179" s="1160"/>
      <c r="AF179" s="1160"/>
      <c r="AG179" s="1160"/>
      <c r="AH179" s="1636"/>
      <c r="AI179" s="1160"/>
      <c r="AJ179" s="1160"/>
      <c r="AK179" s="544"/>
      <c r="AL179" s="1160"/>
      <c r="AM179" s="1160"/>
      <c r="AN179" s="1160"/>
      <c r="AO179" s="1160"/>
      <c r="AP179" s="1160"/>
      <c r="AQ179" s="1632"/>
      <c r="AR179" s="566"/>
      <c r="AS179" s="566"/>
      <c r="AT179" s="566"/>
      <c r="AU179" s="566"/>
      <c r="AV179" s="1641">
        <v>11</v>
      </c>
    </row>
    <row s="1641" customFormat="1" customHeight="1" ht="11.549999999999999">
      <c r="A180" s="987"/>
      <c r="B180" s="1636"/>
      <c r="C180" s="1636"/>
      <c r="D180" s="351"/>
      <c r="J180" s="1641"/>
      <c r="K180" s="1641"/>
      <c r="L180" s="1641"/>
      <c r="M180" s="1641"/>
      <c r="N180" s="1641"/>
      <c r="O180" s="1641"/>
      <c r="P180" s="1641"/>
      <c r="Q180" s="1641"/>
      <c r="R180" s="1641"/>
      <c r="S180" s="1641"/>
      <c r="T180" s="1641"/>
      <c r="U180" s="1641"/>
      <c r="V180" s="1641"/>
      <c r="W180" s="1641"/>
      <c r="X180" s="1641"/>
      <c r="Y180" s="1641"/>
      <c r="AA180" s="1160"/>
      <c r="AB180" s="1636"/>
      <c r="AC180" s="1636"/>
      <c r="AD180" s="1160"/>
      <c r="AE180" s="1160"/>
      <c r="AF180" s="1160"/>
      <c r="AG180" s="1160"/>
      <c r="AH180" s="1636"/>
      <c r="AI180" s="1160"/>
      <c r="AJ180" s="1160"/>
      <c r="AK180" s="544"/>
      <c r="AL180" s="1160"/>
      <c r="AM180" s="1160"/>
      <c r="AN180" s="1160"/>
      <c r="AO180" s="1160"/>
      <c r="AP180" s="1160"/>
      <c r="AQ180" s="1632"/>
      <c r="AR180" s="566"/>
      <c r="AS180" s="566"/>
      <c r="AT180" s="566"/>
      <c r="AU180" s="566"/>
      <c r="AV180" s="1641">
        <v>11</v>
      </c>
    </row>
    <row s="1641" customFormat="1" customHeight="1" ht="11.549999999999999">
      <c r="A181" s="987"/>
      <c r="B181" s="1636"/>
      <c r="C181" s="1636"/>
      <c r="D181" s="351"/>
      <c r="J181" s="1641"/>
      <c r="K181" s="1641"/>
      <c r="L181" s="1641"/>
      <c r="M181" s="1641"/>
      <c r="N181" s="1641"/>
      <c r="O181" s="1641"/>
      <c r="P181" s="1641"/>
      <c r="Q181" s="1641"/>
      <c r="R181" s="1641"/>
      <c r="S181" s="1641"/>
      <c r="T181" s="1641"/>
      <c r="U181" s="1641"/>
      <c r="V181" s="1641"/>
      <c r="W181" s="1641"/>
      <c r="X181" s="1641"/>
      <c r="Y181" s="1641"/>
      <c r="AA181" s="1160"/>
      <c r="AB181" s="1636"/>
      <c r="AC181" s="1636"/>
      <c r="AD181" s="1160"/>
      <c r="AE181" s="1160"/>
      <c r="AF181" s="1160"/>
      <c r="AG181" s="1160"/>
      <c r="AH181" s="1636"/>
      <c r="AI181" s="1160"/>
      <c r="AJ181" s="1160"/>
      <c r="AK181" s="544"/>
      <c r="AL181" s="1160"/>
      <c r="AM181" s="1160"/>
      <c r="AN181" s="1160"/>
      <c r="AO181" s="1160"/>
      <c r="AP181" s="1160"/>
      <c r="AQ181" s="1632"/>
      <c r="AR181" s="566"/>
      <c r="AS181" s="566"/>
      <c r="AT181" s="566"/>
      <c r="AU181" s="566"/>
      <c r="AV181" s="1641">
        <v>11</v>
      </c>
    </row>
    <row s="1641" customFormat="1" customHeight="1" ht="11.549999999999999">
      <c r="A182" s="987"/>
      <c r="B182" s="1636"/>
      <c r="C182" s="1636"/>
      <c r="D182" s="351"/>
      <c r="J182" s="1641"/>
      <c r="K182" s="1641"/>
      <c r="L182" s="1641"/>
      <c r="M182" s="1641"/>
      <c r="N182" s="1641"/>
      <c r="O182" s="1641"/>
      <c r="P182" s="1641"/>
      <c r="Q182" s="1641"/>
      <c r="R182" s="1641"/>
      <c r="S182" s="1641"/>
      <c r="T182" s="1641"/>
      <c r="U182" s="1641"/>
      <c r="V182" s="1641"/>
      <c r="W182" s="1641"/>
      <c r="X182" s="1641"/>
      <c r="Y182" s="1641"/>
      <c r="AA182" s="1160"/>
      <c r="AB182" s="1636"/>
      <c r="AC182" s="1636"/>
      <c r="AD182" s="1160"/>
      <c r="AE182" s="1160"/>
      <c r="AF182" s="1160"/>
      <c r="AG182" s="1160"/>
      <c r="AH182" s="1636"/>
      <c r="AI182" s="1160"/>
      <c r="AJ182" s="1160"/>
      <c r="AK182" s="544"/>
      <c r="AL182" s="1160"/>
      <c r="AM182" s="1160"/>
      <c r="AN182" s="1160"/>
      <c r="AO182" s="1160"/>
      <c r="AP182" s="1160"/>
      <c r="AQ182" s="1632"/>
      <c r="AR182" s="566"/>
      <c r="AS182" s="566"/>
      <c r="AT182" s="566"/>
      <c r="AU182" s="566"/>
      <c r="AV182" s="1641">
        <v>11</v>
      </c>
    </row>
    <row s="1641" customFormat="1" customHeight="1" ht="11.549999999999999">
      <c r="A183" s="987"/>
      <c r="B183" s="1636"/>
      <c r="C183" s="1636"/>
      <c r="D183" s="351"/>
      <c r="J183" s="1641"/>
      <c r="K183" s="1641"/>
      <c r="L183" s="1641"/>
      <c r="M183" s="1641"/>
      <c r="N183" s="1641"/>
      <c r="O183" s="1641"/>
      <c r="P183" s="1641"/>
      <c r="Q183" s="1641"/>
      <c r="R183" s="1641"/>
      <c r="S183" s="1641"/>
      <c r="T183" s="1641"/>
      <c r="U183" s="1641"/>
      <c r="V183" s="1641"/>
      <c r="W183" s="1641"/>
      <c r="X183" s="1641"/>
      <c r="Y183" s="1641"/>
      <c r="AA183" s="1160"/>
      <c r="AB183" s="1636"/>
      <c r="AC183" s="1636"/>
      <c r="AD183" s="1160"/>
      <c r="AE183" s="1160"/>
      <c r="AF183" s="1160"/>
      <c r="AG183" s="1160"/>
      <c r="AH183" s="1636"/>
      <c r="AI183" s="1160"/>
      <c r="AJ183" s="1160"/>
      <c r="AK183" s="544"/>
      <c r="AL183" s="1160"/>
      <c r="AM183" s="1160"/>
      <c r="AN183" s="1160"/>
      <c r="AO183" s="1160"/>
      <c r="AP183" s="1160"/>
      <c r="AQ183" s="1632"/>
      <c r="AR183" s="566"/>
      <c r="AS183" s="566"/>
      <c r="AT183" s="566"/>
      <c r="AU183" s="566"/>
      <c r="AV183" s="1641">
        <v>11</v>
      </c>
    </row>
    <row s="1641" customFormat="1" customHeight="1" ht="11.549999999999999">
      <c r="A184" s="987"/>
      <c r="B184" s="1636"/>
      <c r="C184" s="1636"/>
      <c r="D184" s="351"/>
      <c r="J184" s="1641"/>
      <c r="K184" s="1641"/>
      <c r="L184" s="1641"/>
      <c r="M184" s="1641"/>
      <c r="N184" s="1641"/>
      <c r="O184" s="1641"/>
      <c r="P184" s="1641"/>
      <c r="Q184" s="1641"/>
      <c r="R184" s="1641"/>
      <c r="S184" s="1641"/>
      <c r="T184" s="1641"/>
      <c r="U184" s="1641"/>
      <c r="V184" s="1641"/>
      <c r="W184" s="1641"/>
      <c r="X184" s="1641"/>
      <c r="Y184" s="1641"/>
      <c r="AA184" s="1160"/>
      <c r="AB184" s="1636"/>
      <c r="AC184" s="1636"/>
      <c r="AD184" s="1160"/>
      <c r="AE184" s="1160"/>
      <c r="AF184" s="1160"/>
      <c r="AG184" s="1160"/>
      <c r="AH184" s="1636"/>
      <c r="AI184" s="1160"/>
      <c r="AJ184" s="1160"/>
      <c r="AK184" s="544"/>
      <c r="AL184" s="1160"/>
      <c r="AM184" s="1160"/>
      <c r="AN184" s="1160"/>
      <c r="AO184" s="1160"/>
      <c r="AP184" s="1160"/>
      <c r="AQ184" s="1632"/>
      <c r="AR184" s="566"/>
      <c r="AS184" s="566"/>
      <c r="AT184" s="566"/>
      <c r="AU184" s="566"/>
      <c r="AV184" s="1641">
        <v>11</v>
      </c>
    </row>
    <row s="1641" customFormat="1" customHeight="1" ht="11.549999999999999">
      <c r="A185" s="987"/>
      <c r="B185" s="1636"/>
      <c r="C185" s="1636"/>
      <c r="D185" s="351"/>
      <c r="J185" s="1641"/>
      <c r="K185" s="1641"/>
      <c r="L185" s="1641"/>
      <c r="M185" s="1641"/>
      <c r="N185" s="1641"/>
      <c r="O185" s="1641"/>
      <c r="P185" s="1641"/>
      <c r="Q185" s="1641"/>
      <c r="R185" s="1641"/>
      <c r="S185" s="1641"/>
      <c r="T185" s="1641"/>
      <c r="U185" s="1641"/>
      <c r="V185" s="1641"/>
      <c r="W185" s="1641"/>
      <c r="X185" s="1641"/>
      <c r="Y185" s="1641"/>
      <c r="AA185" s="1160"/>
      <c r="AB185" s="1636"/>
      <c r="AC185" s="1636"/>
      <c r="AD185" s="1160"/>
      <c r="AE185" s="1160"/>
      <c r="AF185" s="1160"/>
      <c r="AG185" s="1160"/>
      <c r="AH185" s="1636"/>
      <c r="AI185" s="1160"/>
      <c r="AJ185" s="1160"/>
      <c r="AK185" s="544"/>
      <c r="AL185" s="1160"/>
      <c r="AM185" s="1160"/>
      <c r="AN185" s="1160"/>
      <c r="AO185" s="1160"/>
      <c r="AP185" s="1160"/>
      <c r="AQ185" s="1632"/>
      <c r="AR185" s="566"/>
      <c r="AS185" s="566"/>
      <c r="AT185" s="566"/>
      <c r="AU185" s="566"/>
      <c r="AV185" s="1641">
        <v>11</v>
      </c>
    </row>
    <row s="1641" customFormat="1" customHeight="1" ht="11.549999999999999">
      <c r="A186" s="987"/>
      <c r="B186" s="1636"/>
      <c r="C186" s="1636"/>
      <c r="D186" s="351"/>
      <c r="J186" s="1641"/>
      <c r="K186" s="1641"/>
      <c r="L186" s="1641"/>
      <c r="M186" s="1641"/>
      <c r="N186" s="1641"/>
      <c r="O186" s="1641"/>
      <c r="P186" s="1641"/>
      <c r="Q186" s="1641"/>
      <c r="R186" s="1641"/>
      <c r="S186" s="1641"/>
      <c r="T186" s="1641"/>
      <c r="U186" s="1641"/>
      <c r="V186" s="1641"/>
      <c r="W186" s="1641"/>
      <c r="X186" s="1641"/>
      <c r="Y186" s="1641"/>
      <c r="AA186" s="1160"/>
      <c r="AB186" s="1636"/>
      <c r="AC186" s="1636"/>
      <c r="AD186" s="1160"/>
      <c r="AE186" s="1160"/>
      <c r="AF186" s="1160"/>
      <c r="AG186" s="1160"/>
      <c r="AH186" s="1636"/>
      <c r="AI186" s="1160"/>
      <c r="AJ186" s="1160"/>
      <c r="AK186" s="544"/>
      <c r="AL186" s="1160"/>
      <c r="AM186" s="1160"/>
      <c r="AN186" s="1160"/>
      <c r="AO186" s="1160"/>
      <c r="AP186" s="1160"/>
      <c r="AQ186" s="1632"/>
      <c r="AR186" s="566"/>
      <c r="AS186" s="566"/>
      <c r="AT186" s="566"/>
      <c r="AU186" s="566"/>
      <c r="AV186" s="1641">
        <v>11</v>
      </c>
    </row>
    <row s="1641" customFormat="1" customHeight="1" ht="11.549999999999999">
      <c r="A187" s="987"/>
      <c r="B187" s="1636"/>
      <c r="C187" s="1636"/>
      <c r="D187" s="351"/>
      <c r="J187" s="1641"/>
      <c r="K187" s="1641"/>
      <c r="L187" s="1641"/>
      <c r="M187" s="1641"/>
      <c r="N187" s="1641"/>
      <c r="O187" s="1641"/>
      <c r="P187" s="1641"/>
      <c r="Q187" s="1641"/>
      <c r="R187" s="1641"/>
      <c r="S187" s="1641"/>
      <c r="T187" s="1641"/>
      <c r="U187" s="1641"/>
      <c r="V187" s="1641"/>
      <c r="W187" s="1641"/>
      <c r="X187" s="1641"/>
      <c r="Y187" s="1641"/>
      <c r="AA187" s="1160"/>
      <c r="AB187" s="1636"/>
      <c r="AC187" s="1636"/>
      <c r="AD187" s="1160"/>
      <c r="AE187" s="1160"/>
      <c r="AF187" s="1160"/>
      <c r="AG187" s="1160"/>
      <c r="AH187" s="1636"/>
      <c r="AI187" s="1160"/>
      <c r="AJ187" s="1160"/>
      <c r="AK187" s="544"/>
      <c r="AL187" s="1160"/>
      <c r="AM187" s="1160"/>
      <c r="AN187" s="1160"/>
      <c r="AO187" s="1160"/>
      <c r="AP187" s="1160"/>
      <c r="AQ187" s="1632"/>
      <c r="AR187" s="566"/>
      <c r="AS187" s="566"/>
      <c r="AT187" s="566"/>
      <c r="AU187" s="566"/>
      <c r="AV187" s="1641">
        <v>11</v>
      </c>
    </row>
    <row s="1641" customFormat="1" customHeight="1" ht="11.549999999999999">
      <c r="A188" s="987"/>
      <c r="B188" s="1636"/>
      <c r="C188" s="1636"/>
      <c r="D188" s="351"/>
      <c r="J188" s="1641"/>
      <c r="K188" s="1641"/>
      <c r="L188" s="1641"/>
      <c r="M188" s="1641"/>
      <c r="N188" s="1641"/>
      <c r="O188" s="1641"/>
      <c r="P188" s="1641"/>
      <c r="Q188" s="1641"/>
      <c r="R188" s="1641"/>
      <c r="S188" s="1641"/>
      <c r="T188" s="1641"/>
      <c r="U188" s="1641"/>
      <c r="V188" s="1641"/>
      <c r="W188" s="1641"/>
      <c r="X188" s="1641"/>
      <c r="Y188" s="1641"/>
      <c r="AA188" s="1160"/>
      <c r="AB188" s="1636"/>
      <c r="AC188" s="1636"/>
      <c r="AD188" s="1160"/>
      <c r="AE188" s="1160"/>
      <c r="AF188" s="1160"/>
      <c r="AG188" s="1160"/>
      <c r="AH188" s="1636"/>
      <c r="AI188" s="1160"/>
      <c r="AJ188" s="1160"/>
      <c r="AK188" s="544"/>
      <c r="AL188" s="1160"/>
      <c r="AM188" s="1160"/>
      <c r="AN188" s="1160"/>
      <c r="AO188" s="1160"/>
      <c r="AP188" s="1160"/>
      <c r="AQ188" s="1632"/>
      <c r="AR188" s="566"/>
      <c r="AS188" s="566"/>
      <c r="AT188" s="566"/>
      <c r="AU188" s="566"/>
      <c r="AV188" s="1641">
        <v>11</v>
      </c>
    </row>
    <row s="1641" customFormat="1" customHeight="1" ht="11.549999999999999">
      <c r="A189" s="987"/>
      <c r="B189" s="1636"/>
      <c r="C189" s="1636"/>
      <c r="D189" s="351"/>
      <c r="J189" s="1641"/>
      <c r="K189" s="1641"/>
      <c r="L189" s="1641"/>
      <c r="M189" s="1641"/>
      <c r="N189" s="1641"/>
      <c r="O189" s="1641"/>
      <c r="P189" s="1641"/>
      <c r="Q189" s="1641"/>
      <c r="R189" s="1641"/>
      <c r="S189" s="1641"/>
      <c r="T189" s="1641"/>
      <c r="U189" s="1641"/>
      <c r="V189" s="1641"/>
      <c r="W189" s="1641"/>
      <c r="X189" s="1641"/>
      <c r="Y189" s="1641"/>
      <c r="AA189" s="1160"/>
      <c r="AB189" s="1636"/>
      <c r="AC189" s="1636"/>
      <c r="AD189" s="1160"/>
      <c r="AE189" s="1160"/>
      <c r="AF189" s="1160"/>
      <c r="AG189" s="1160"/>
      <c r="AH189" s="1636"/>
      <c r="AI189" s="1160"/>
      <c r="AJ189" s="1160"/>
      <c r="AK189" s="544"/>
      <c r="AL189" s="1160"/>
      <c r="AM189" s="1160"/>
      <c r="AN189" s="1160"/>
      <c r="AO189" s="1160"/>
      <c r="AP189" s="1160"/>
      <c r="AQ189" s="1632"/>
      <c r="AR189" s="566"/>
      <c r="AS189" s="566"/>
      <c r="AT189" s="566"/>
      <c r="AU189" s="566"/>
      <c r="AV189" s="1641">
        <v>11</v>
      </c>
    </row>
    <row s="1641" customFormat="1" customHeight="1" ht="11.549999999999999">
      <c r="A190" s="987"/>
      <c r="B190" s="1636"/>
      <c r="C190" s="1636"/>
      <c r="D190" s="351"/>
      <c r="J190" s="1641"/>
      <c r="K190" s="1641"/>
      <c r="L190" s="1641"/>
      <c r="M190" s="1641"/>
      <c r="N190" s="1641"/>
      <c r="O190" s="1641"/>
      <c r="P190" s="1641"/>
      <c r="Q190" s="1641"/>
      <c r="R190" s="1641"/>
      <c r="S190" s="1641"/>
      <c r="T190" s="1641"/>
      <c r="U190" s="1641"/>
      <c r="V190" s="1641"/>
      <c r="W190" s="1641"/>
      <c r="X190" s="1641"/>
      <c r="Y190" s="1641"/>
      <c r="AA190" s="1160"/>
      <c r="AB190" s="1636"/>
      <c r="AC190" s="1636"/>
      <c r="AD190" s="1160"/>
      <c r="AE190" s="1160"/>
      <c r="AF190" s="1160"/>
      <c r="AG190" s="1160"/>
      <c r="AH190" s="1636"/>
      <c r="AI190" s="1160"/>
      <c r="AJ190" s="1160"/>
      <c r="AK190" s="544"/>
      <c r="AL190" s="1160"/>
      <c r="AM190" s="1160"/>
      <c r="AN190" s="1160"/>
      <c r="AO190" s="1160"/>
      <c r="AP190" s="1160"/>
      <c r="AQ190" s="1632"/>
      <c r="AR190" s="566"/>
      <c r="AS190" s="566"/>
      <c r="AT190" s="566"/>
      <c r="AU190" s="566"/>
      <c r="AV190" s="1641">
        <v>11</v>
      </c>
    </row>
    <row s="1641" customFormat="1" customHeight="1" ht="11.549999999999999">
      <c r="A191" s="987"/>
      <c r="B191" s="1636"/>
      <c r="C191" s="1636"/>
      <c r="D191" s="351"/>
      <c r="J191" s="1641"/>
      <c r="K191" s="1641"/>
      <c r="L191" s="1641"/>
      <c r="M191" s="1641"/>
      <c r="N191" s="1641"/>
      <c r="O191" s="1641"/>
      <c r="P191" s="1641"/>
      <c r="Q191" s="1641"/>
      <c r="R191" s="1641"/>
      <c r="S191" s="1641"/>
      <c r="T191" s="1641"/>
      <c r="U191" s="1641"/>
      <c r="V191" s="1641"/>
      <c r="W191" s="1641"/>
      <c r="X191" s="1641"/>
      <c r="Y191" s="1641"/>
      <c r="AA191" s="1160"/>
      <c r="AB191" s="1636"/>
      <c r="AC191" s="1636"/>
      <c r="AD191" s="1160"/>
      <c r="AE191" s="1160"/>
      <c r="AF191" s="1160"/>
      <c r="AG191" s="1160"/>
      <c r="AH191" s="1636"/>
      <c r="AI191" s="1160"/>
      <c r="AJ191" s="1160"/>
      <c r="AK191" s="544"/>
      <c r="AL191" s="1160"/>
      <c r="AM191" s="1160"/>
      <c r="AN191" s="1160"/>
      <c r="AO191" s="1160"/>
      <c r="AP191" s="1160"/>
      <c r="AQ191" s="1632"/>
      <c r="AR191" s="566"/>
      <c r="AS191" s="566"/>
      <c r="AT191" s="566"/>
      <c r="AU191" s="566"/>
      <c r="AV191" s="1641">
        <v>11</v>
      </c>
    </row>
    <row s="1641" customFormat="1" customHeight="1" ht="11.549999999999999">
      <c r="A192" s="987"/>
      <c r="B192" s="1636"/>
      <c r="C192" s="1636"/>
      <c r="D192" s="351"/>
      <c r="J192" s="1641"/>
      <c r="K192" s="1641"/>
      <c r="L192" s="1641"/>
      <c r="M192" s="1641"/>
      <c r="N192" s="1641"/>
      <c r="O192" s="1641"/>
      <c r="P192" s="1641"/>
      <c r="Q192" s="1641"/>
      <c r="R192" s="1641"/>
      <c r="S192" s="1641"/>
      <c r="T192" s="1641"/>
      <c r="U192" s="1641"/>
      <c r="V192" s="1641"/>
      <c r="W192" s="1641"/>
      <c r="X192" s="1641"/>
      <c r="Y192" s="1641"/>
      <c r="AA192" s="1160"/>
      <c r="AB192" s="1636"/>
      <c r="AC192" s="1636"/>
      <c r="AD192" s="1160"/>
      <c r="AE192" s="1160"/>
      <c r="AF192" s="1160"/>
      <c r="AG192" s="1160"/>
      <c r="AH192" s="1636"/>
      <c r="AI192" s="1160"/>
      <c r="AJ192" s="1160"/>
      <c r="AK192" s="544"/>
      <c r="AL192" s="1160"/>
      <c r="AM192" s="1160"/>
      <c r="AN192" s="1160"/>
      <c r="AO192" s="1160"/>
      <c r="AP192" s="1160"/>
      <c r="AQ192" s="1632"/>
      <c r="AR192" s="566"/>
      <c r="AS192" s="566"/>
      <c r="AT192" s="566"/>
      <c r="AU192" s="566"/>
      <c r="AV192" s="1641">
        <v>11</v>
      </c>
    </row>
    <row s="1641" customFormat="1" customHeight="1" ht="11.549999999999999">
      <c r="A193" s="987"/>
      <c r="B193" s="1636"/>
      <c r="C193" s="1636"/>
      <c r="D193" s="351"/>
      <c r="J193" s="1641"/>
      <c r="K193" s="1641"/>
      <c r="L193" s="1641"/>
      <c r="M193" s="1641"/>
      <c r="N193" s="1641"/>
      <c r="O193" s="1641"/>
      <c r="P193" s="1641"/>
      <c r="Q193" s="1641"/>
      <c r="R193" s="1641"/>
      <c r="S193" s="1641"/>
      <c r="T193" s="1641"/>
      <c r="U193" s="1641"/>
      <c r="V193" s="1641"/>
      <c r="W193" s="1641"/>
      <c r="X193" s="1641"/>
      <c r="Y193" s="1641"/>
      <c r="AA193" s="1160"/>
      <c r="AB193" s="1636"/>
      <c r="AC193" s="1636"/>
      <c r="AD193" s="1160"/>
      <c r="AE193" s="1160"/>
      <c r="AF193" s="1160"/>
      <c r="AG193" s="1160"/>
      <c r="AH193" s="1636"/>
      <c r="AI193" s="1160"/>
      <c r="AJ193" s="1160"/>
      <c r="AK193" s="544"/>
      <c r="AL193" s="1160"/>
      <c r="AM193" s="1160"/>
      <c r="AN193" s="1160"/>
      <c r="AO193" s="1160"/>
      <c r="AP193" s="1160"/>
      <c r="AQ193" s="1632"/>
      <c r="AR193" s="566"/>
      <c r="AS193" s="566"/>
      <c r="AT193" s="566"/>
      <c r="AU193" s="566"/>
      <c r="AV193" s="1641">
        <v>11</v>
      </c>
    </row>
    <row s="1641" customFormat="1" customHeight="1" ht="11.549999999999999">
      <c r="A194" s="987"/>
      <c r="B194" s="1636"/>
      <c r="C194" s="1636"/>
      <c r="D194" s="351"/>
      <c r="J194" s="1641"/>
      <c r="K194" s="1641"/>
      <c r="L194" s="1641"/>
      <c r="M194" s="1641"/>
      <c r="N194" s="1641"/>
      <c r="O194" s="1641"/>
      <c r="P194" s="1641"/>
      <c r="Q194" s="1641"/>
      <c r="R194" s="1641"/>
      <c r="S194" s="1641"/>
      <c r="T194" s="1641"/>
      <c r="U194" s="1641"/>
      <c r="V194" s="1641"/>
      <c r="W194" s="1641"/>
      <c r="X194" s="1641"/>
      <c r="Y194" s="1641"/>
      <c r="AA194" s="1160"/>
      <c r="AB194" s="1636"/>
      <c r="AC194" s="1636"/>
      <c r="AD194" s="1160"/>
      <c r="AE194" s="1160"/>
      <c r="AF194" s="1160"/>
      <c r="AG194" s="1160"/>
      <c r="AH194" s="1636"/>
      <c r="AI194" s="1160"/>
      <c r="AJ194" s="1160"/>
      <c r="AK194" s="544"/>
      <c r="AL194" s="1160"/>
      <c r="AM194" s="1160"/>
      <c r="AN194" s="1160"/>
      <c r="AO194" s="1160"/>
      <c r="AP194" s="1160"/>
      <c r="AQ194" s="1632"/>
      <c r="AR194" s="566"/>
      <c r="AS194" s="566"/>
      <c r="AT194" s="566"/>
      <c r="AU194" s="566"/>
      <c r="AV194" s="1641">
        <v>11</v>
      </c>
    </row>
    <row s="1641" customFormat="1" customHeight="1" ht="11.549999999999999">
      <c r="A195" s="987"/>
      <c r="B195" s="1636"/>
      <c r="C195" s="1636"/>
      <c r="D195" s="351"/>
      <c r="J195" s="1641"/>
      <c r="K195" s="1641"/>
      <c r="L195" s="1641"/>
      <c r="M195" s="1641"/>
      <c r="N195" s="1641"/>
      <c r="O195" s="1641"/>
      <c r="P195" s="1641"/>
      <c r="Q195" s="1641"/>
      <c r="R195" s="1641"/>
      <c r="S195" s="1641"/>
      <c r="T195" s="1641"/>
      <c r="U195" s="1641"/>
      <c r="V195" s="1641"/>
      <c r="W195" s="1641"/>
      <c r="X195" s="1641"/>
      <c r="Y195" s="1641"/>
      <c r="AA195" s="1160"/>
      <c r="AB195" s="1636"/>
      <c r="AC195" s="1636"/>
      <c r="AD195" s="1160"/>
      <c r="AE195" s="1160"/>
      <c r="AF195" s="1160"/>
      <c r="AG195" s="1160"/>
      <c r="AH195" s="1636"/>
      <c r="AI195" s="1160"/>
      <c r="AJ195" s="1160"/>
      <c r="AK195" s="544"/>
      <c r="AL195" s="1160"/>
      <c r="AM195" s="1160"/>
      <c r="AN195" s="1160"/>
      <c r="AO195" s="1160"/>
      <c r="AP195" s="1160"/>
      <c r="AQ195" s="1632"/>
      <c r="AR195" s="566"/>
      <c r="AS195" s="566"/>
      <c r="AT195" s="566"/>
      <c r="AU195" s="566"/>
      <c r="AV195" s="1641">
        <v>11</v>
      </c>
    </row>
    <row customHeight="1" ht="11.549999999999999">
      <c r="J196" s="1635"/>
      <c r="K196" s="1635"/>
      <c r="L196" s="1635"/>
      <c r="M196" s="1635"/>
      <c r="N196" s="1635"/>
      <c r="O196" s="1635"/>
      <c r="P196" s="1635"/>
      <c r="Q196" s="1635"/>
      <c r="R196" s="1635"/>
      <c r="S196" s="1635"/>
      <c r="T196" s="1635"/>
      <c r="U196" s="1635"/>
      <c r="V196" s="1635"/>
      <c r="W196" s="1635"/>
      <c r="X196" s="1635"/>
      <c r="Y196" s="1635"/>
      <c r="AV196" s="1631">
        <v>11</v>
      </c>
    </row>
    <row customHeight="1" ht="11.549999999999999">
      <c r="J197" s="1635"/>
      <c r="K197" s="1635"/>
      <c r="L197" s="1635"/>
      <c r="M197" s="1635"/>
      <c r="N197" s="1635"/>
      <c r="O197" s="1635"/>
      <c r="P197" s="1635"/>
      <c r="Q197" s="1635"/>
      <c r="R197" s="1635"/>
      <c r="S197" s="1635"/>
      <c r="T197" s="1635"/>
      <c r="U197" s="1635"/>
      <c r="V197" s="1635"/>
      <c r="W197" s="1635"/>
      <c r="X197" s="1635"/>
      <c r="Y197" s="1635"/>
      <c r="AV197" s="1631">
        <v>11</v>
      </c>
    </row>
    <row customHeight="1" ht="11.549999999999999">
      <c r="J198" s="1635"/>
      <c r="K198" s="1635"/>
      <c r="L198" s="1635"/>
      <c r="M198" s="1635"/>
      <c r="N198" s="1635"/>
      <c r="O198" s="1635"/>
      <c r="P198" s="1635"/>
      <c r="Q198" s="1635"/>
      <c r="R198" s="1635"/>
      <c r="S198" s="1635"/>
      <c r="T198" s="1635"/>
      <c r="U198" s="1635"/>
      <c r="V198" s="1635"/>
      <c r="W198" s="1635"/>
      <c r="X198" s="1635"/>
      <c r="Y198" s="1635"/>
      <c r="AV198" s="1631">
        <v>11</v>
      </c>
    </row>
    <row customHeight="1" ht="11.549999999999999">
      <c r="A199" s="990"/>
      <c r="B199" s="1631"/>
      <c r="D199" s="1631"/>
      <c r="J199" s="1635"/>
      <c r="K199" s="1635"/>
      <c r="L199" s="1635"/>
      <c r="M199" s="1635"/>
      <c r="N199" s="1635"/>
      <c r="O199" s="1635"/>
      <c r="P199" s="1635"/>
      <c r="Q199" s="1635"/>
      <c r="R199" s="1635"/>
      <c r="S199" s="1635"/>
      <c r="T199" s="1635"/>
      <c r="U199" s="1635"/>
      <c r="V199" s="1635"/>
      <c r="W199" s="1635"/>
      <c r="X199" s="1635"/>
      <c r="Y199" s="1635"/>
      <c r="AA199" s="1631"/>
      <c r="AD199" s="1631"/>
      <c r="AE199" s="1631"/>
      <c r="AF199" s="1631"/>
      <c r="AG199" s="1631"/>
      <c r="AI199" s="1631"/>
      <c r="AJ199" s="1631"/>
      <c r="AK199" s="1631"/>
      <c r="AL199" s="1631"/>
      <c r="AM199" s="1631"/>
      <c r="AN199" s="1631"/>
      <c r="AO199" s="1631"/>
      <c r="AP199" s="1631"/>
      <c r="AQ199" s="1631"/>
      <c r="AR199" s="1631"/>
      <c r="AS199" s="1631"/>
      <c r="AT199" s="1631"/>
      <c r="AU199" s="1631"/>
      <c r="AV199" s="1631">
        <v>11</v>
      </c>
    </row>
    <row customHeight="1" ht="11.549999999999999">
      <c r="A200" s="990"/>
      <c r="B200" s="1631"/>
      <c r="D200" s="1631"/>
      <c r="J200" s="1635"/>
      <c r="K200" s="1635"/>
      <c r="L200" s="1635"/>
      <c r="M200" s="1635"/>
      <c r="N200" s="1635"/>
      <c r="O200" s="1635"/>
      <c r="P200" s="1635"/>
      <c r="Q200" s="1635"/>
      <c r="R200" s="1635"/>
      <c r="S200" s="1635"/>
      <c r="T200" s="1635"/>
      <c r="U200" s="1635"/>
      <c r="V200" s="1635"/>
      <c r="W200" s="1635"/>
      <c r="X200" s="1635"/>
      <c r="Y200" s="1635"/>
      <c r="AA200" s="1631"/>
      <c r="AD200" s="1631"/>
      <c r="AE200" s="1631"/>
      <c r="AF200" s="1631"/>
      <c r="AG200" s="1631"/>
      <c r="AI200" s="1631"/>
      <c r="AJ200" s="1631"/>
      <c r="AK200" s="1631"/>
      <c r="AL200" s="1631"/>
      <c r="AM200" s="1631"/>
      <c r="AN200" s="1631"/>
      <c r="AO200" s="1631"/>
      <c r="AP200" s="1631"/>
      <c r="AQ200" s="1631"/>
      <c r="AR200" s="1631"/>
      <c r="AS200" s="1631"/>
      <c r="AT200" s="1631"/>
      <c r="AU200" s="1631"/>
      <c r="AV200" s="1631">
        <v>11</v>
      </c>
    </row>
    <row customHeight="1" ht="11.549999999999999">
      <c r="A201" s="990"/>
      <c r="B201" s="1631"/>
      <c r="D201" s="1631"/>
      <c r="J201" s="1635"/>
      <c r="K201" s="1635"/>
      <c r="L201" s="1635"/>
      <c r="M201" s="1635"/>
      <c r="N201" s="1635"/>
      <c r="O201" s="1635"/>
      <c r="P201" s="1635"/>
      <c r="Q201" s="1635"/>
      <c r="R201" s="1635"/>
      <c r="S201" s="1635"/>
      <c r="T201" s="1635"/>
      <c r="U201" s="1635"/>
      <c r="V201" s="1635"/>
      <c r="W201" s="1635"/>
      <c r="X201" s="1635"/>
      <c r="Y201" s="1635"/>
      <c r="AA201" s="1631"/>
      <c r="AD201" s="1631"/>
      <c r="AE201" s="1631"/>
      <c r="AF201" s="1631"/>
      <c r="AG201" s="1631"/>
      <c r="AI201" s="1631"/>
      <c r="AJ201" s="1631"/>
      <c r="AK201" s="1631"/>
      <c r="AL201" s="1631"/>
      <c r="AM201" s="1631"/>
      <c r="AN201" s="1631"/>
      <c r="AO201" s="1631"/>
      <c r="AP201" s="1631"/>
      <c r="AQ201" s="1631"/>
      <c r="AR201" s="1631"/>
      <c r="AS201" s="1631"/>
      <c r="AT201" s="1631"/>
      <c r="AU201" s="1631"/>
      <c r="AV201" s="1631">
        <v>11</v>
      </c>
    </row>
    <row customHeight="1" ht="11.549999999999999">
      <c r="A202" s="990"/>
      <c r="B202" s="1631"/>
      <c r="D202" s="1631"/>
      <c r="J202" s="1635"/>
      <c r="K202" s="1635"/>
      <c r="L202" s="1635"/>
      <c r="M202" s="1635"/>
      <c r="N202" s="1635"/>
      <c r="O202" s="1635"/>
      <c r="P202" s="1635"/>
      <c r="Q202" s="1635"/>
      <c r="R202" s="1635"/>
      <c r="S202" s="1635"/>
      <c r="T202" s="1635"/>
      <c r="U202" s="1635"/>
      <c r="V202" s="1635"/>
      <c r="W202" s="1635"/>
      <c r="X202" s="1635"/>
      <c r="Y202" s="1635"/>
      <c r="AA202" s="1631"/>
      <c r="AD202" s="1631"/>
      <c r="AE202" s="1631"/>
      <c r="AF202" s="1631"/>
      <c r="AG202" s="1631"/>
      <c r="AI202" s="1631"/>
      <c r="AJ202" s="1631"/>
      <c r="AK202" s="1631"/>
      <c r="AL202" s="1631"/>
      <c r="AM202" s="1631"/>
      <c r="AN202" s="1631"/>
      <c r="AO202" s="1631"/>
      <c r="AP202" s="1631"/>
      <c r="AQ202" s="1631"/>
      <c r="AR202" s="1631"/>
      <c r="AS202" s="1631"/>
      <c r="AT202" s="1631"/>
      <c r="AU202" s="1631"/>
      <c r="AV202" s="1631">
        <v>11</v>
      </c>
    </row>
    <row customHeight="1" ht="11.549999999999999">
      <c r="A203" s="990"/>
      <c r="B203" s="1631"/>
      <c r="D203" s="1631"/>
      <c r="J203" s="1635"/>
      <c r="K203" s="1635"/>
      <c r="L203" s="1635"/>
      <c r="M203" s="1635"/>
      <c r="N203" s="1635"/>
      <c r="O203" s="1635"/>
      <c r="P203" s="1635"/>
      <c r="Q203" s="1635"/>
      <c r="R203" s="1635"/>
      <c r="S203" s="1635"/>
      <c r="T203" s="1635"/>
      <c r="U203" s="1635"/>
      <c r="V203" s="1635"/>
      <c r="W203" s="1635"/>
      <c r="X203" s="1635"/>
      <c r="Y203" s="1635"/>
      <c r="AA203" s="1631"/>
      <c r="AD203" s="1631"/>
      <c r="AE203" s="1631"/>
      <c r="AF203" s="1631"/>
      <c r="AG203" s="1631"/>
      <c r="AI203" s="1631"/>
      <c r="AJ203" s="1631"/>
      <c r="AK203" s="1631"/>
      <c r="AL203" s="1631"/>
      <c r="AM203" s="1631"/>
      <c r="AN203" s="1631"/>
      <c r="AO203" s="1631"/>
      <c r="AP203" s="1631"/>
      <c r="AQ203" s="1631"/>
      <c r="AR203" s="1631"/>
      <c r="AS203" s="1631"/>
      <c r="AT203" s="1631"/>
      <c r="AU203" s="1631"/>
      <c r="AV203" s="1631">
        <v>11</v>
      </c>
    </row>
    <row customHeight="1" ht="11.549999999999999">
      <c r="A204" s="990"/>
      <c r="B204" s="1631"/>
      <c r="D204" s="1631"/>
      <c r="J204" s="1635"/>
      <c r="K204" s="1635"/>
      <c r="L204" s="1635"/>
      <c r="M204" s="1635"/>
      <c r="N204" s="1635"/>
      <c r="O204" s="1635"/>
      <c r="P204" s="1635"/>
      <c r="Q204" s="1635"/>
      <c r="R204" s="1635"/>
      <c r="S204" s="1635"/>
      <c r="T204" s="1635"/>
      <c r="U204" s="1635"/>
      <c r="V204" s="1635"/>
      <c r="W204" s="1635"/>
      <c r="X204" s="1635"/>
      <c r="Y204" s="1635"/>
      <c r="AA204" s="1631"/>
      <c r="AD204" s="1631"/>
      <c r="AE204" s="1631"/>
      <c r="AF204" s="1631"/>
      <c r="AG204" s="1631"/>
      <c r="AI204" s="1631"/>
      <c r="AJ204" s="1631"/>
      <c r="AK204" s="1631"/>
      <c r="AL204" s="1631"/>
      <c r="AM204" s="1631"/>
      <c r="AN204" s="1631"/>
      <c r="AO204" s="1631"/>
      <c r="AP204" s="1631"/>
      <c r="AQ204" s="1631"/>
      <c r="AR204" s="1631"/>
      <c r="AS204" s="1631"/>
      <c r="AT204" s="1631"/>
      <c r="AU204" s="1631"/>
      <c r="AV204" s="1631">
        <v>11</v>
      </c>
    </row>
    <row customHeight="1" ht="11.549999999999999">
      <c r="A205" s="990"/>
      <c r="B205" s="1631"/>
      <c r="D205" s="1631"/>
      <c r="J205" s="1635"/>
      <c r="K205" s="1635"/>
      <c r="L205" s="1635"/>
      <c r="M205" s="1635"/>
      <c r="N205" s="1635"/>
      <c r="O205" s="1635"/>
      <c r="P205" s="1635"/>
      <c r="Q205" s="1635"/>
      <c r="R205" s="1635"/>
      <c r="S205" s="1635"/>
      <c r="T205" s="1635"/>
      <c r="U205" s="1635"/>
      <c r="V205" s="1635"/>
      <c r="W205" s="1635"/>
      <c r="X205" s="1635"/>
      <c r="Y205" s="1635"/>
      <c r="AA205" s="1631"/>
      <c r="AD205" s="1631"/>
      <c r="AE205" s="1631"/>
      <c r="AF205" s="1631"/>
      <c r="AG205" s="1631"/>
      <c r="AI205" s="1631"/>
      <c r="AJ205" s="1631"/>
      <c r="AK205" s="1631"/>
      <c r="AL205" s="1631"/>
      <c r="AM205" s="1631"/>
      <c r="AN205" s="1631"/>
      <c r="AO205" s="1631"/>
      <c r="AP205" s="1631"/>
      <c r="AQ205" s="1631"/>
      <c r="AR205" s="1631"/>
      <c r="AS205" s="1631"/>
      <c r="AT205" s="1631"/>
      <c r="AU205" s="1631"/>
      <c r="AV205" s="1631">
        <v>11</v>
      </c>
    </row>
    <row customHeight="1" ht="11.549999999999999">
      <c r="A206" s="990"/>
      <c r="B206" s="1631"/>
      <c r="D206" s="1631"/>
      <c r="J206" s="1635"/>
      <c r="K206" s="1635"/>
      <c r="L206" s="1635"/>
      <c r="M206" s="1635"/>
      <c r="N206" s="1635"/>
      <c r="O206" s="1635"/>
      <c r="P206" s="1635"/>
      <c r="Q206" s="1635"/>
      <c r="R206" s="1635"/>
      <c r="S206" s="1635"/>
      <c r="T206" s="1635"/>
      <c r="U206" s="1635"/>
      <c r="V206" s="1635"/>
      <c r="W206" s="1635"/>
      <c r="X206" s="1635"/>
      <c r="Y206" s="1635"/>
      <c r="AA206" s="1631"/>
      <c r="AD206" s="1631"/>
      <c r="AE206" s="1631"/>
      <c r="AF206" s="1631"/>
      <c r="AG206" s="1631"/>
      <c r="AI206" s="1631"/>
      <c r="AJ206" s="1631"/>
      <c r="AK206" s="1631"/>
      <c r="AL206" s="1631"/>
      <c r="AM206" s="1631"/>
      <c r="AN206" s="1631"/>
      <c r="AO206" s="1631"/>
      <c r="AP206" s="1631"/>
      <c r="AQ206" s="1631"/>
      <c r="AR206" s="1631"/>
      <c r="AS206" s="1631"/>
      <c r="AT206" s="1631"/>
      <c r="AU206" s="1631"/>
      <c r="AV206" s="1631">
        <v>11</v>
      </c>
    </row>
    <row customHeight="1" ht="11.549999999999999">
      <c r="A207" s="990"/>
      <c r="B207" s="1631"/>
      <c r="D207" s="1631"/>
      <c r="J207" s="1635"/>
      <c r="K207" s="1635"/>
      <c r="L207" s="1635"/>
      <c r="M207" s="1635"/>
      <c r="N207" s="1635"/>
      <c r="O207" s="1635"/>
      <c r="P207" s="1635"/>
      <c r="Q207" s="1635"/>
      <c r="R207" s="1635"/>
      <c r="S207" s="1635"/>
      <c r="T207" s="1635"/>
      <c r="U207" s="1635"/>
      <c r="V207" s="1635"/>
      <c r="W207" s="1635"/>
      <c r="X207" s="1635"/>
      <c r="Y207" s="1635"/>
      <c r="AA207" s="1631"/>
      <c r="AD207" s="1631"/>
      <c r="AE207" s="1631"/>
      <c r="AF207" s="1631"/>
      <c r="AG207" s="1631"/>
      <c r="AI207" s="1631"/>
      <c r="AJ207" s="1631"/>
      <c r="AK207" s="1631"/>
      <c r="AL207" s="1631"/>
      <c r="AM207" s="1631"/>
      <c r="AN207" s="1631"/>
      <c r="AO207" s="1631"/>
      <c r="AP207" s="1631"/>
      <c r="AQ207" s="1631"/>
      <c r="AR207" s="1631"/>
      <c r="AS207" s="1631"/>
      <c r="AT207" s="1631"/>
      <c r="AU207" s="1631"/>
      <c r="AV207" s="1631">
        <v>11</v>
      </c>
    </row>
    <row customHeight="1" ht="11.549999999999999">
      <c r="A208" s="990"/>
      <c r="B208" s="1631"/>
      <c r="D208" s="1631"/>
      <c r="J208" s="1635"/>
      <c r="K208" s="1635"/>
      <c r="L208" s="1635"/>
      <c r="M208" s="1635"/>
      <c r="N208" s="1635"/>
      <c r="O208" s="1635"/>
      <c r="P208" s="1635"/>
      <c r="Q208" s="1635"/>
      <c r="R208" s="1635"/>
      <c r="S208" s="1635"/>
      <c r="T208" s="1635"/>
      <c r="U208" s="1635"/>
      <c r="V208" s="1635"/>
      <c r="W208" s="1635"/>
      <c r="X208" s="1635"/>
      <c r="Y208" s="1635"/>
      <c r="AA208" s="1631"/>
      <c r="AD208" s="1631"/>
      <c r="AE208" s="1631"/>
      <c r="AF208" s="1631"/>
      <c r="AG208" s="1631"/>
      <c r="AI208" s="1631"/>
      <c r="AJ208" s="1631"/>
      <c r="AK208" s="1631"/>
      <c r="AL208" s="1631"/>
      <c r="AM208" s="1631"/>
      <c r="AN208" s="1631"/>
      <c r="AO208" s="1631"/>
      <c r="AP208" s="1631"/>
      <c r="AQ208" s="1631"/>
      <c r="AR208" s="1631"/>
      <c r="AS208" s="1631"/>
      <c r="AT208" s="1631"/>
      <c r="AU208" s="1631"/>
      <c r="AV208" s="1631">
        <v>11</v>
      </c>
    </row>
    <row customHeight="1" ht="11.549999999999999">
      <c r="A209" s="990"/>
      <c r="B209" s="1631"/>
      <c r="D209" s="1631"/>
      <c r="J209" s="1635"/>
      <c r="K209" s="1635"/>
      <c r="L209" s="1635"/>
      <c r="M209" s="1635"/>
      <c r="N209" s="1635"/>
      <c r="O209" s="1635"/>
      <c r="P209" s="1635"/>
      <c r="Q209" s="1635"/>
      <c r="R209" s="1635"/>
      <c r="S209" s="1635"/>
      <c r="T209" s="1635"/>
      <c r="U209" s="1635"/>
      <c r="V209" s="1635"/>
      <c r="W209" s="1635"/>
      <c r="X209" s="1635"/>
      <c r="Y209" s="1635"/>
      <c r="AA209" s="1631"/>
      <c r="AD209" s="1631"/>
      <c r="AE209" s="1631"/>
      <c r="AF209" s="1631"/>
      <c r="AG209" s="1631"/>
      <c r="AI209" s="1631"/>
      <c r="AJ209" s="1631"/>
      <c r="AK209" s="1631"/>
      <c r="AL209" s="1631"/>
      <c r="AM209" s="1631"/>
      <c r="AN209" s="1631"/>
      <c r="AO209" s="1631"/>
      <c r="AP209" s="1631"/>
      <c r="AQ209" s="1631"/>
      <c r="AR209" s="1631"/>
      <c r="AS209" s="1631"/>
      <c r="AT209" s="1631"/>
      <c r="AU209" s="1631"/>
      <c r="AV209" s="1631">
        <v>11</v>
      </c>
    </row>
    <row customHeight="1" ht="11.25" hidden="1">
      <c r="A210" s="987" t="s">
        <v>82</v>
      </c>
      <c r="B210" s="1160">
        <v>0</v>
      </c>
      <c r="C210" s="1636">
        <v>0</v>
      </c>
      <c r="D210" s="1635">
        <v>3</v>
      </c>
      <c r="E210" s="1631">
        <v>7</v>
      </c>
      <c r="F210" s="1631">
        <v>54</v>
      </c>
      <c r="G210" s="1631">
        <v>10</v>
      </c>
      <c r="H210" s="1631">
        <v>0</v>
      </c>
      <c r="I210" s="1631">
        <v>40</v>
      </c>
      <c r="J210" s="1635">
        <v>0</v>
      </c>
      <c r="K210" s="1635">
        <v>0</v>
      </c>
      <c r="L210" s="1635">
        <v>0</v>
      </c>
      <c r="M210" s="1635">
        <v>0</v>
      </c>
      <c r="N210" s="1635">
        <v>0</v>
      </c>
      <c r="O210" s="1635">
        <v>0</v>
      </c>
      <c r="P210" s="1635">
        <v>0</v>
      </c>
      <c r="Q210" s="1635">
        <v>0</v>
      </c>
      <c r="R210" s="1635">
        <v>0</v>
      </c>
      <c r="S210" s="1635">
        <v>0</v>
      </c>
      <c r="T210" s="1635">
        <v>0</v>
      </c>
      <c r="U210" s="1635">
        <v>0</v>
      </c>
      <c r="V210" s="1635">
        <v>0</v>
      </c>
      <c r="W210" s="1635">
        <v>0</v>
      </c>
      <c r="X210" s="1635">
        <v>0</v>
      </c>
      <c r="Y210" s="1635">
        <v>0</v>
      </c>
      <c r="Z210" s="1631">
        <v>102</v>
      </c>
      <c r="AA210" s="1160">
        <v>9</v>
      </c>
      <c r="AB210" s="1636">
        <v>5</v>
      </c>
      <c r="AC210" s="1636">
        <v>3</v>
      </c>
      <c r="AD210" s="1160">
        <v>3</v>
      </c>
      <c r="AE210" s="1160">
        <v>3</v>
      </c>
      <c r="AF210" s="1160">
        <v>3</v>
      </c>
      <c r="AG210" s="1160">
        <v>3</v>
      </c>
      <c r="AH210" s="1636">
        <v>10</v>
      </c>
      <c r="AI210" s="1160">
        <v>34</v>
      </c>
      <c r="AJ210" s="1160">
        <v>9</v>
      </c>
      <c r="AK210" s="544">
        <v>8</v>
      </c>
      <c r="AL210" s="1160">
        <v>8</v>
      </c>
      <c r="AM210" s="1160">
        <v>8</v>
      </c>
      <c r="AN210" s="1160">
        <v>8</v>
      </c>
      <c r="AO210" s="1160">
        <v>8</v>
      </c>
      <c r="AP210" s="1160">
        <v>8</v>
      </c>
      <c r="AQ210" s="1632">
        <v>8</v>
      </c>
      <c r="AR210" s="1632">
        <v>8</v>
      </c>
      <c r="AS210" s="1632">
        <v>8</v>
      </c>
      <c r="AT210" s="1632">
        <v>8</v>
      </c>
      <c r="AU210" s="1632">
        <v>8</v>
      </c>
      <c r="AV210" s="1631">
        <v>11</v>
      </c>
    </row>
  </sheetData>
  <sheetProtection formatColumns="0" formatRows="0" autoFilter="0" sort="0" insertRows="0" insertColumns="1" deleteRows="0" deleteColumns="0"/>
  <mergeCells count="9">
    <mergeCell ref="F40:G40"/>
    <mergeCell ref="E6:I6"/>
    <mergeCell ref="E7:I7"/>
    <mergeCell ref="F10:G10"/>
    <mergeCell ref="Z10:Z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Y28">
      <formula1>900</formula1>
    </dataValidation>
    <dataValidation type="decimal" allowBlank="1" showErrorMessage="1" errorTitle="Ошибка" error="Допускается ввод только неотрицательных чисел!" sqref="H31:Y31 H2:Y2 H15:Y15 H17:Y27 H36:Y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Y35">
      <formula1>900</formula1>
    </dataValidation>
    <dataValidation type="decimal" allowBlank="1" showErrorMessage="1" errorTitle="Ошибка" error="Допускается ввод только действительных чисел!" sqref="H30:Y30">
      <formula1>-9.99999999999999E+23</formula1>
      <formula2>9.99999999999999E+23</formula2>
    </dataValidation>
    <dataValidation type="decimal" allowBlank="1" showErrorMessage="1" errorTitle="Ошибка" error="Допускается ввод только действительных чисел!" sqref="H32:Y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C2C38-0528-9998-A89F-9F82B1D2CDC4}" mc:Ignorable="x14ac xr xr2 xr3">
  <sheetPr>
    <tabColor theme="9" tint="-0.25"/>
  </sheetPr>
  <dimension ref="A1:BD102"/>
  <sheetViews>
    <sheetView showGridLines="0" zoomScale="90" workbookViewId="0">
      <pane xSplit="8" ySplit="11" topLeftCell="I12" activePane="bottomRight" state="frozen"/>
      <selection pane="bottomLeft" activeCell="A12" sqref="A12"/>
      <selection pane="topRight" activeCell="I1" sqref="I1"/>
      <selection pane="bottomRight" activeCell="AO1" sqref="AO1:AP1048576"/>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42" style="1635" width="44.00390625" customWidth="1"/>
    <col min="43" max="43" style="1635" width="73.00390625" customWidth="1"/>
    <col min="44" max="44" style="1635" width="3.00390625" customWidth="1"/>
    <col min="45" max="55" style="1635" width="10.00390625" customWidth="1"/>
    <col min="56" max="56" style="1635" width="10.57421875" hidden="1"/>
  </cols>
  <sheetData>
    <row s="1366" customFormat="1" customHeight="1" ht="22.5" hidden="1">
      <c r="A1" s="536"/>
      <c r="B1" s="511"/>
      <c r="G1" s="417">
        <v>4</v>
      </c>
      <c r="I1" s="417">
        <v>4</v>
      </c>
      <c r="K1" s="1366">
        <v>4</v>
      </c>
      <c r="L1" s="1366"/>
      <c r="M1" s="1366">
        <v>4</v>
      </c>
      <c r="N1" s="1366"/>
      <c r="O1" s="1366">
        <v>4</v>
      </c>
      <c r="P1" s="1366"/>
      <c r="Q1" s="1366">
        <v>4</v>
      </c>
      <c r="R1" s="1366"/>
      <c r="S1" s="1366">
        <v>4</v>
      </c>
      <c r="T1" s="1366"/>
      <c r="U1" s="1366">
        <v>4</v>
      </c>
      <c r="V1" s="1366"/>
      <c r="W1" s="1366">
        <v>4</v>
      </c>
      <c r="X1" s="1366"/>
      <c r="Y1" s="1366">
        <v>4</v>
      </c>
      <c r="Z1" s="1366"/>
      <c r="AA1" s="1366">
        <v>4</v>
      </c>
      <c r="AB1" s="1366"/>
      <c r="AC1" s="1366">
        <v>4</v>
      </c>
      <c r="AD1" s="1366"/>
      <c r="AE1" s="1366">
        <v>4</v>
      </c>
      <c r="AF1" s="1366"/>
      <c r="AG1" s="1366">
        <v>4</v>
      </c>
      <c r="AH1" s="1366"/>
      <c r="AI1" s="1366">
        <v>4</v>
      </c>
      <c r="AJ1" s="1366"/>
      <c r="AK1" s="1366">
        <v>4</v>
      </c>
      <c r="AL1" s="1366"/>
      <c r="AM1" s="1366">
        <v>4</v>
      </c>
      <c r="AN1" s="1366"/>
      <c r="AO1" s="1366">
        <v>4</v>
      </c>
      <c r="AP1" s="1366"/>
      <c r="AQ1" s="417">
        <v>5</v>
      </c>
      <c r="BD1" s="417" t="s">
        <v>14</v>
      </c>
    </row>
    <row customHeight="1" ht="3">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c r="AO2" s="1635"/>
      <c r="AP2" s="1635"/>
      <c r="BD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K3" s="1635"/>
      <c r="L3" s="1635"/>
      <c r="M3" s="1635"/>
      <c r="N3" s="1635"/>
      <c r="O3" s="1635"/>
      <c r="P3" s="1635"/>
      <c r="Q3" s="1635"/>
      <c r="R3" s="1635"/>
      <c r="S3" s="1635"/>
      <c r="T3" s="1635"/>
      <c r="U3" s="1635"/>
      <c r="V3" s="1635"/>
      <c r="W3" s="1635"/>
      <c r="X3" s="1635"/>
      <c r="Y3" s="1635"/>
      <c r="Z3" s="1635"/>
      <c r="AA3" s="1635"/>
      <c r="AB3" s="1635"/>
      <c r="AC3" s="1635"/>
      <c r="AD3" s="1635"/>
      <c r="AE3" s="1635"/>
      <c r="AF3" s="1635"/>
      <c r="AG3" s="1635"/>
      <c r="AH3" s="1635"/>
      <c r="AI3" s="1635"/>
      <c r="AJ3" s="1635"/>
      <c r="AK3" s="1635"/>
      <c r="AL3" s="1635"/>
      <c r="AM3" s="1635"/>
      <c r="AN3" s="1635"/>
      <c r="AO3" s="1635"/>
      <c r="AP3" s="1635"/>
      <c r="BD3" s="505">
        <v>75</v>
      </c>
    </row>
    <row s="1635" customFormat="1" customHeight="1" ht="21">
      <c r="A4" s="951"/>
      <c r="B4" s="511"/>
      <c r="D4" s="2214" t="str">
        <f>IF(org=0,"Не определено",org)</f>
        <v>КЧРГУП "Теплоэнерго"</v>
      </c>
      <c r="E4" s="2215"/>
      <c r="F4" s="2216"/>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5"/>
      <c r="AI4" s="1635"/>
      <c r="AJ4" s="1635"/>
      <c r="AK4" s="1635"/>
      <c r="AL4" s="1635"/>
      <c r="AM4" s="1635"/>
      <c r="AN4" s="1635"/>
      <c r="AO4" s="1635"/>
      <c r="AP4" s="1635"/>
      <c r="BD4" s="758">
        <v>20</v>
      </c>
    </row>
    <row customHeight="1" ht="11.549999999999999">
      <c r="C5" s="509"/>
      <c r="D5" s="588"/>
      <c r="E5" s="588"/>
      <c r="F5" s="588"/>
      <c r="G5" s="588"/>
      <c r="H5" s="752"/>
      <c r="I5" s="588"/>
      <c r="J5" s="752"/>
      <c r="K5" s="1635"/>
      <c r="L5" s="752"/>
      <c r="M5" s="1635"/>
      <c r="N5" s="752"/>
      <c r="O5" s="1635"/>
      <c r="P5" s="752"/>
      <c r="Q5" s="1635"/>
      <c r="R5" s="752"/>
      <c r="S5" s="1635"/>
      <c r="T5" s="752"/>
      <c r="U5" s="1635"/>
      <c r="V5" s="752"/>
      <c r="W5" s="1635"/>
      <c r="X5" s="752"/>
      <c r="Y5" s="1635"/>
      <c r="Z5" s="752"/>
      <c r="AA5" s="1635"/>
      <c r="AB5" s="752"/>
      <c r="AC5" s="1635"/>
      <c r="AD5" s="752"/>
      <c r="AE5" s="1635"/>
      <c r="AF5" s="752"/>
      <c r="AG5" s="1635"/>
      <c r="AH5" s="752"/>
      <c r="AI5" s="1635"/>
      <c r="AJ5" s="752"/>
      <c r="AK5" s="1635"/>
      <c r="AL5" s="752"/>
      <c r="AM5" s="1635"/>
      <c r="AN5" s="752"/>
      <c r="AO5" s="1635"/>
      <c r="AP5" s="752"/>
      <c r="AQ5" s="588"/>
      <c r="BD5" s="505">
        <v>11</v>
      </c>
    </row>
    <row customHeight="1" ht="1.05">
      <c r="C6" s="509"/>
      <c r="D6" s="509"/>
      <c r="E6" s="522"/>
      <c r="F6" s="614"/>
      <c r="G6" s="1022"/>
      <c r="H6" s="1022"/>
      <c r="I6" s="1022" t="s">
        <v>167</v>
      </c>
      <c r="J6" s="1022"/>
      <c r="K6" s="1022" t="s">
        <v>172</v>
      </c>
      <c r="L6" s="1022"/>
      <c r="M6" s="1022" t="s">
        <v>174</v>
      </c>
      <c r="N6" s="1022"/>
      <c r="O6" s="1022" t="s">
        <v>176</v>
      </c>
      <c r="P6" s="1022"/>
      <c r="Q6" s="1022" t="s">
        <v>178</v>
      </c>
      <c r="R6" s="1022"/>
      <c r="S6" s="1022" t="s">
        <v>180</v>
      </c>
      <c r="T6" s="1022"/>
      <c r="U6" s="1022" t="s">
        <v>182</v>
      </c>
      <c r="V6" s="1022"/>
      <c r="W6" s="1022" t="s">
        <v>184</v>
      </c>
      <c r="X6" s="1022"/>
      <c r="Y6" s="1022" t="s">
        <v>186</v>
      </c>
      <c r="Z6" s="1022"/>
      <c r="AA6" s="1022" t="s">
        <v>188</v>
      </c>
      <c r="AB6" s="1022"/>
      <c r="AC6" s="1022" t="s">
        <v>190</v>
      </c>
      <c r="AD6" s="1022"/>
      <c r="AE6" s="1022" t="s">
        <v>192</v>
      </c>
      <c r="AF6" s="1022"/>
      <c r="AG6" s="1022" t="s">
        <v>194</v>
      </c>
      <c r="AH6" s="1022"/>
      <c r="AI6" s="1022" t="s">
        <v>196</v>
      </c>
      <c r="AJ6" s="1022"/>
      <c r="AK6" s="1022" t="s">
        <v>198</v>
      </c>
      <c r="AL6" s="1022"/>
      <c r="AM6" s="1022" t="s">
        <v>200</v>
      </c>
      <c r="AN6" s="1022"/>
      <c r="AO6" s="1022" t="s">
        <v>202</v>
      </c>
      <c r="AP6" s="1022"/>
      <c r="BD6" s="505">
        <v>1</v>
      </c>
    </row>
    <row customHeight="1" ht="11.549999999999999">
      <c r="D7" s="711"/>
      <c r="E7" s="2367" t="s">
        <v>157</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системе теплоснабжения</v>
      </c>
      <c r="J7" s="2394"/>
      <c r="K7" s="2393" t="str">
        <f>IF(K6="","",INDEX(DIFFERENTIATION_UNMERGE_VD,MATCH(K6,DIFFERENTIATION_ID_DIFF,0)))</f>
        <v>Подключение (технологическое присоединение) к системе теплоснабжения</v>
      </c>
      <c r="L7" s="2394"/>
      <c r="M7" s="2393" t="str">
        <f>IF(M6="","",INDEX(DIFFERENTIATION_UNMERGE_VD,MATCH(M6,DIFFERENTIATION_ID_DIFF,0)))</f>
        <v>Подключение (технологическое присоединение) к системе теплоснабжения</v>
      </c>
      <c r="N7" s="2394"/>
      <c r="O7" s="2393" t="str">
        <f>IF(O6="","",INDEX(DIFFERENTIATION_UNMERGE_VD,MATCH(O6,DIFFERENTIATION_ID_DIFF,0)))</f>
        <v>Подключение (технологическое присоединение) к системе теплоснабжения</v>
      </c>
      <c r="P7" s="2394"/>
      <c r="Q7" s="2393" t="str">
        <f>IF(Q6="","",INDEX(DIFFERENTIATION_UNMERGE_VD,MATCH(Q6,DIFFERENTIATION_ID_DIFF,0)))</f>
        <v>Подключение (технологическое присоединение) к системе теплоснабжения</v>
      </c>
      <c r="R7" s="2394"/>
      <c r="S7" s="2393" t="str">
        <f>IF(S6="","",INDEX(DIFFERENTIATION_UNMERGE_VD,MATCH(S6,DIFFERENTIATION_ID_DIFF,0)))</f>
        <v>Подключение (технологическое присоединение) к системе теплоснабжения</v>
      </c>
      <c r="T7" s="2394"/>
      <c r="U7" s="2393" t="str">
        <f>IF(U6="","",INDEX(DIFFERENTIATION_UNMERGE_VD,MATCH(U6,DIFFERENTIATION_ID_DIFF,0)))</f>
        <v>Подключение (технологическое присоединение) к системе теплоснабжения</v>
      </c>
      <c r="V7" s="2394"/>
      <c r="W7" s="2393" t="str">
        <f>IF(W6="","",INDEX(DIFFERENTIATION_UNMERGE_VD,MATCH(W6,DIFFERENTIATION_ID_DIFF,0)))</f>
        <v>Подключение (технологическое присоединение) к системе теплоснабжения</v>
      </c>
      <c r="X7" s="2394"/>
      <c r="Y7" s="2393" t="str">
        <f>IF(Y6="","",INDEX(DIFFERENTIATION_UNMERGE_VD,MATCH(Y6,DIFFERENTIATION_ID_DIFF,0)))</f>
        <v>Подключение (технологическое присоединение) к системе теплоснабжения</v>
      </c>
      <c r="Z7" s="2394"/>
      <c r="AA7" s="2393" t="str">
        <f>IF(AA6="","",INDEX(DIFFERENTIATION_UNMERGE_VD,MATCH(AA6,DIFFERENTIATION_ID_DIFF,0)))</f>
        <v>Подключение (технологическое присоединение) к системе теплоснабжения</v>
      </c>
      <c r="AB7" s="2394"/>
      <c r="AC7" s="2393" t="str">
        <f>IF(AC6="","",INDEX(DIFFERENTIATION_UNMERGE_VD,MATCH(AC6,DIFFERENTIATION_ID_DIFF,0)))</f>
        <v>Подключение (технологическое присоединение) к системе теплоснабжения</v>
      </c>
      <c r="AD7" s="2394"/>
      <c r="AE7" s="2393" t="str">
        <f>IF(AE6="","",INDEX(DIFFERENTIATION_UNMERGE_VD,MATCH(AE6,DIFFERENTIATION_ID_DIFF,0)))</f>
        <v>Подключение (технологическое присоединение) к системе теплоснабжения</v>
      </c>
      <c r="AF7" s="2394"/>
      <c r="AG7" s="2393" t="str">
        <f>IF(AG6="","",INDEX(DIFFERENTIATION_UNMERGE_VD,MATCH(AG6,DIFFERENTIATION_ID_DIFF,0)))</f>
        <v>Подключение (технологическое присоединение) к системе теплоснабжения</v>
      </c>
      <c r="AH7" s="2394"/>
      <c r="AI7" s="2393" t="str">
        <f>IF(AI6="","",INDEX(DIFFERENTIATION_UNMERGE_VD,MATCH(AI6,DIFFERENTIATION_ID_DIFF,0)))</f>
        <v>Подключение (технологическое присоединение) к системе теплоснабжения</v>
      </c>
      <c r="AJ7" s="2394"/>
      <c r="AK7" s="2393" t="str">
        <f>IF(AK6="","",INDEX(DIFFERENTIATION_UNMERGE_VD,MATCH(AK6,DIFFERENTIATION_ID_DIFF,0)))</f>
        <v>Подключение (технологическое присоединение) к системе теплоснабжения</v>
      </c>
      <c r="AL7" s="2394"/>
      <c r="AM7" s="2393" t="str">
        <f>IF(AM6="","",INDEX(DIFFERENTIATION_UNMERGE_VD,MATCH(AM6,DIFFERENTIATION_ID_DIFF,0)))</f>
        <v>Подключение (технологическое присоединение) к системе теплоснабжения</v>
      </c>
      <c r="AN7" s="2394"/>
      <c r="AO7" s="2393" t="str">
        <f>IF(AO6="","",INDEX(DIFFERENTIATION_UNMERGE_VD,MATCH(AO6,DIFFERENTIATION_ID_DIFF,0)))</f>
        <v>Подключение (технологическое присоединение) к системе теплоснабжения</v>
      </c>
      <c r="AP7" s="2394"/>
      <c r="AQ7" s="2175"/>
      <c r="AR7" s="509"/>
      <c r="BD7" s="505">
        <v>11</v>
      </c>
    </row>
    <row customHeight="1" ht="11.549999999999999">
      <c r="A8" s="704"/>
      <c r="D8" s="711"/>
      <c r="E8" s="2367" t="s">
        <v>644</v>
      </c>
      <c r="F8" s="2368"/>
      <c r="G8" s="2393" t="str">
        <f>IF(G6="","",INDEX(DIFFERENTIATION_UNMERGE_AREA,MATCH(G6,DIFFERENTIATION_ID_DIFF,0)))</f>
        <v/>
      </c>
      <c r="H8" s="2394"/>
      <c r="I8" s="2393" t="str">
        <f>IF(I6="","",INDEX(DIFFERENTIATION_UNMERGE_AREA,MATCH(I6,DIFFERENTIATION_ID_DIFF,0)))</f>
        <v>Территория 1</v>
      </c>
      <c r="J8" s="2394"/>
      <c r="K8" s="2393" t="str">
        <f>IF(K6="","",INDEX(DIFFERENTIATION_UNMERGE_AREA,MATCH(K6,DIFFERENTIATION_ID_DIFF,0)))</f>
        <v>Территория 2</v>
      </c>
      <c r="L8" s="2394"/>
      <c r="M8" s="2393" t="str">
        <f>IF(M6="","",INDEX(DIFFERENTIATION_UNMERGE_AREA,MATCH(M6,DIFFERENTIATION_ID_DIFF,0)))</f>
        <v>Территория 2</v>
      </c>
      <c r="N8" s="2394"/>
      <c r="O8" s="2393" t="str">
        <f>IF(O6="","",INDEX(DIFFERENTIATION_UNMERGE_AREA,MATCH(O6,DIFFERENTIATION_ID_DIFF,0)))</f>
        <v>Территория 2</v>
      </c>
      <c r="P8" s="2394"/>
      <c r="Q8" s="2393" t="str">
        <f>IF(Q6="","",INDEX(DIFFERENTIATION_UNMERGE_AREA,MATCH(Q6,DIFFERENTIATION_ID_DIFF,0)))</f>
        <v>Территория 3</v>
      </c>
      <c r="R8" s="2394"/>
      <c r="S8" s="2393" t="str">
        <f>IF(S6="","",INDEX(DIFFERENTIATION_UNMERGE_AREA,MATCH(S6,DIFFERENTIATION_ID_DIFF,0)))</f>
        <v>Территория 4</v>
      </c>
      <c r="T8" s="2394"/>
      <c r="U8" s="2393" t="str">
        <f>IF(U6="","",INDEX(DIFFERENTIATION_UNMERGE_AREA,MATCH(U6,DIFFERENTIATION_ID_DIFF,0)))</f>
        <v>Территория 5</v>
      </c>
      <c r="V8" s="2394"/>
      <c r="W8" s="2393" t="str">
        <f>IF(W6="","",INDEX(DIFFERENTIATION_UNMERGE_AREA,MATCH(W6,DIFFERENTIATION_ID_DIFF,0)))</f>
        <v>Территория 5</v>
      </c>
      <c r="X8" s="2394"/>
      <c r="Y8" s="2393" t="str">
        <f>IF(Y6="","",INDEX(DIFFERENTIATION_UNMERGE_AREA,MATCH(Y6,DIFFERENTIATION_ID_DIFF,0)))</f>
        <v>Территория 5</v>
      </c>
      <c r="Z8" s="2394"/>
      <c r="AA8" s="2393" t="str">
        <f>IF(AA6="","",INDEX(DIFFERENTIATION_UNMERGE_AREA,MATCH(AA6,DIFFERENTIATION_ID_DIFF,0)))</f>
        <v>Территория 6</v>
      </c>
      <c r="AB8" s="2394"/>
      <c r="AC8" s="2393" t="str">
        <f>IF(AC6="","",INDEX(DIFFERENTIATION_UNMERGE_AREA,MATCH(AC6,DIFFERENTIATION_ID_DIFF,0)))</f>
        <v>Территория 7</v>
      </c>
      <c r="AD8" s="2394"/>
      <c r="AE8" s="2393" t="str">
        <f>IF(AE6="","",INDEX(DIFFERENTIATION_UNMERGE_AREA,MATCH(AE6,DIFFERENTIATION_ID_DIFF,0)))</f>
        <v>Территория 7</v>
      </c>
      <c r="AF8" s="2394"/>
      <c r="AG8" s="2393" t="str">
        <f>IF(AG6="","",INDEX(DIFFERENTIATION_UNMERGE_AREA,MATCH(AG6,DIFFERENTIATION_ID_DIFF,0)))</f>
        <v>Территория 7</v>
      </c>
      <c r="AH8" s="2394"/>
      <c r="AI8" s="2393" t="str">
        <f>IF(AI6="","",INDEX(DIFFERENTIATION_UNMERGE_AREA,MATCH(AI6,DIFFERENTIATION_ID_DIFF,0)))</f>
        <v>Территория 8</v>
      </c>
      <c r="AJ8" s="2394"/>
      <c r="AK8" s="2393" t="str">
        <f>IF(AK6="","",INDEX(DIFFERENTIATION_UNMERGE_AREA,MATCH(AK6,DIFFERENTIATION_ID_DIFF,0)))</f>
        <v>Территория 8</v>
      </c>
      <c r="AL8" s="2394"/>
      <c r="AM8" s="2393" t="str">
        <f>IF(AM6="","",INDEX(DIFFERENTIATION_UNMERGE_AREA,MATCH(AM6,DIFFERENTIATION_ID_DIFF,0)))</f>
        <v>Территория 8</v>
      </c>
      <c r="AN8" s="2394"/>
      <c r="AO8" s="2393" t="str">
        <f>IF(AO6="","",INDEX(DIFFERENTIATION_UNMERGE_AREA,MATCH(AO6,DIFFERENTIATION_ID_DIFF,0)))</f>
        <v>Территория 9</v>
      </c>
      <c r="AP8" s="2394"/>
      <c r="AQ8" s="2199"/>
      <c r="AR8" s="509"/>
      <c r="BD8" s="505">
        <v>11</v>
      </c>
    </row>
    <row customHeight="1" ht="11.549999999999999">
      <c r="A9" s="704"/>
      <c r="D9" s="711"/>
      <c r="E9" s="2367" t="s">
        <v>645</v>
      </c>
      <c r="F9" s="2368"/>
      <c r="G9" s="2393" t="str">
        <f>IF(G6="","",INDEX(DIFFERENTIATION_UNMERGE_SYSTEM,MATCH(G6,DIFFERENTIATION_ID_DIFF,0)))</f>
        <v/>
      </c>
      <c r="H9" s="2394"/>
      <c r="I9" s="2393" t="str">
        <f>IF(I6="","",INDEX(DIFFERENTIATION_UNMERGE_SYSTEM,MATCH(I6,DIFFERENTIATION_ID_DIFF,0)))</f>
        <v>Центральная котельная, а. Адыге-Хабль</v>
      </c>
      <c r="J9" s="2394"/>
      <c r="K9" s="2393" t="str">
        <f>IF(K6="","",INDEX(DIFFERENTIATION_UNMERGE_SYSTEM,MATCH(K6,DIFFERENTIATION_ID_DIFF,0)))</f>
        <v>Центральная котельная, г. Теберда</v>
      </c>
      <c r="L9" s="2394"/>
      <c r="M9" s="2393" t="str">
        <f>IF(M6="","",INDEX(DIFFERENTIATION_UNMERGE_SYSTEM,MATCH(M6,DIFFERENTIATION_ID_DIFF,0)))</f>
        <v>Котельная "Южная", г. Теберда</v>
      </c>
      <c r="N9" s="2394"/>
      <c r="O9" s="2393" t="str">
        <f>IF(O6="","",INDEX(DIFFERENTIATION_UNMERGE_SYSTEM,MATCH(O6,DIFFERENTIATION_ID_DIFF,0)))</f>
        <v>Котельная заповедника, г. Теберда</v>
      </c>
      <c r="P9" s="2394"/>
      <c r="Q9" s="2393" t="str">
        <f>IF(Q6="","",INDEX(DIFFERENTIATION_UNMERGE_SYSTEM,MATCH(Q6,DIFFERENTIATION_ID_DIFF,0)))</f>
        <v>Центральная котельная, п. Домбай</v>
      </c>
      <c r="R9" s="2394"/>
      <c r="S9" s="2393" t="str">
        <f>IF(S6="","",INDEX(DIFFERENTIATION_UNMERGE_SYSTEM,MATCH(S6,DIFFERENTIATION_ID_DIFF,0)))</f>
        <v>АБМК, п. Правокубанский</v>
      </c>
      <c r="T9" s="2394"/>
      <c r="U9" s="2393" t="str">
        <f>IF(U6="","",INDEX(DIFFERENTIATION_UNMERGE_SYSTEM,MATCH(U6,DIFFERENTIATION_ID_DIFF,0)))</f>
        <v>Котельная №1, с. Учкекен</v>
      </c>
      <c r="V9" s="2394"/>
      <c r="W9" s="2393" t="str">
        <f>IF(W6="","",INDEX(DIFFERENTIATION_UNMERGE_SYSTEM,MATCH(W6,DIFFERENTIATION_ID_DIFF,0)))</f>
        <v>Котельная №2, с. Учкекен</v>
      </c>
      <c r="X9" s="2394"/>
      <c r="Y9" s="2393" t="str">
        <f>IF(Y6="","",INDEX(DIFFERENTIATION_UNMERGE_SYSTEM,MATCH(Y6,DIFFERENTIATION_ID_DIFF,0)))</f>
        <v>Котельная №3, с. Учкекен</v>
      </c>
      <c r="Z9" s="2394"/>
      <c r="AA9" s="2393" t="str">
        <f>IF(AA6="","",INDEX(DIFFERENTIATION_UNMERGE_SYSTEM,MATCH(AA6,DIFFERENTIATION_ID_DIFF,0)))</f>
        <v>Центральная котельная, п. Эркен-Шахар</v>
      </c>
      <c r="AB9" s="2394"/>
      <c r="AC9" s="2393" t="str">
        <f>IF(AC6="","",INDEX(DIFFERENTIATION_UNMERGE_SYSTEM,MATCH(AC6,DIFFERENTIATION_ID_DIFF,0)))</f>
        <v>Центральная котельная, п. Кавказский</v>
      </c>
      <c r="AD9" s="2394"/>
      <c r="AE9" s="2393" t="str">
        <f>IF(AE6="","",INDEX(DIFFERENTIATION_UNMERGE_SYSTEM,MATCH(AE6,DIFFERENTIATION_ID_DIFF,0)))</f>
        <v>Центральная котельная, п. Октябрьский</v>
      </c>
      <c r="AF9" s="2394"/>
      <c r="AG9" s="2393" t="str">
        <f>IF(AG6="","",INDEX(DIFFERENTIATION_UNMERGE_SYSTEM,MATCH(AG6,DIFFERENTIATION_ID_DIFF,0)))</f>
        <v>Центральная котельная, п. Ударный</v>
      </c>
      <c r="AH9" s="2394"/>
      <c r="AI9" s="2393" t="str">
        <f>IF(AI6="","",INDEX(DIFFERENTIATION_UNMERGE_SYSTEM,MATCH(AI6,DIFFERENTIATION_ID_DIFF,0)))</f>
        <v>Центральная котельная, ст. Преградная</v>
      </c>
      <c r="AJ9" s="2394"/>
      <c r="AK9" s="2393" t="str">
        <f>IF(AK6="","",INDEX(DIFFERENTIATION_UNMERGE_SYSTEM,MATCH(AK6,DIFFERENTIATION_ID_DIFF,0)))</f>
        <v>Центральная котельная, с. Уруп</v>
      </c>
      <c r="AL9" s="2394"/>
      <c r="AM9" s="2393" t="str">
        <f>IF(AM6="","",INDEX(DIFFERENTIATION_UNMERGE_SYSTEM,MATCH(AM6,DIFFERENTIATION_ID_DIFF,0)))</f>
        <v>Центральная котельная, п. Медногорский</v>
      </c>
      <c r="AN9" s="2394"/>
      <c r="AO9" s="2393" t="str">
        <f>IF(AO6="","",INDEX(DIFFERENTIATION_UNMERGE_SYSTEM,MATCH(AO6,DIFFERENTIATION_ID_DIFF,0)))</f>
        <v>Центральная котельная, а. Хабез</v>
      </c>
      <c r="AP9" s="2394"/>
      <c r="AQ9" s="2199"/>
      <c r="AR9" s="509"/>
      <c r="BD9" s="505">
        <v>11</v>
      </c>
    </row>
    <row s="1635" customFormat="1" customHeight="1" ht="11.549999999999999">
      <c r="A10" s="1021"/>
      <c r="B10" s="511"/>
      <c r="D10" s="2101" t="s">
        <v>380</v>
      </c>
      <c r="E10" s="2102"/>
      <c r="F10" s="2102"/>
      <c r="G10" s="2102"/>
      <c r="H10" s="2102"/>
      <c r="I10" s="2102"/>
      <c r="J10" s="2103"/>
      <c r="K10" s="2269"/>
      <c r="L10" s="2269"/>
      <c r="M10" s="2269"/>
      <c r="N10" s="2269"/>
      <c r="O10" s="2269"/>
      <c r="P10" s="2269"/>
      <c r="Q10" s="2269"/>
      <c r="R10" s="2269"/>
      <c r="S10" s="2269"/>
      <c r="T10" s="2269"/>
      <c r="U10" s="2269"/>
      <c r="V10" s="2269"/>
      <c r="W10" s="2269"/>
      <c r="X10" s="2269"/>
      <c r="Y10" s="2269"/>
      <c r="Z10" s="2269"/>
      <c r="AA10" s="2269"/>
      <c r="AB10" s="2269"/>
      <c r="AC10" s="2269"/>
      <c r="AD10" s="2269"/>
      <c r="AE10" s="2269"/>
      <c r="AF10" s="2269"/>
      <c r="AG10" s="2269"/>
      <c r="AH10" s="2269"/>
      <c r="AI10" s="2269"/>
      <c r="AJ10" s="2269"/>
      <c r="AK10" s="2269"/>
      <c r="AL10" s="2269"/>
      <c r="AM10" s="2269"/>
      <c r="AN10" s="2269"/>
      <c r="AO10" s="2269"/>
      <c r="AP10" s="2269"/>
      <c r="AQ10" s="2199"/>
      <c r="AR10" s="509"/>
      <c r="BD10" s="758">
        <v>11</v>
      </c>
    </row>
    <row s="1635" customFormat="1" customHeight="1" ht="24">
      <c r="A11" s="2385"/>
      <c r="B11" s="2385"/>
      <c r="C11" s="657"/>
      <c r="D11" s="703" t="s">
        <v>88</v>
      </c>
      <c r="E11" s="705" t="s">
        <v>902</v>
      </c>
      <c r="F11" s="705" t="s">
        <v>646</v>
      </c>
      <c r="G11" s="465" t="s">
        <v>383</v>
      </c>
      <c r="H11" s="465" t="s">
        <v>470</v>
      </c>
      <c r="I11" s="807" t="s">
        <v>383</v>
      </c>
      <c r="J11" s="808" t="s">
        <v>470</v>
      </c>
      <c r="K11" s="2312" t="s">
        <v>383</v>
      </c>
      <c r="L11" s="2312" t="s">
        <v>470</v>
      </c>
      <c r="M11" s="2312" t="s">
        <v>383</v>
      </c>
      <c r="N11" s="2312" t="s">
        <v>470</v>
      </c>
      <c r="O11" s="2312" t="s">
        <v>383</v>
      </c>
      <c r="P11" s="2312" t="s">
        <v>470</v>
      </c>
      <c r="Q11" s="2312" t="s">
        <v>383</v>
      </c>
      <c r="R11" s="2312" t="s">
        <v>470</v>
      </c>
      <c r="S11" s="2312" t="s">
        <v>383</v>
      </c>
      <c r="T11" s="2312" t="s">
        <v>470</v>
      </c>
      <c r="U11" s="2312" t="s">
        <v>383</v>
      </c>
      <c r="V11" s="2312" t="s">
        <v>470</v>
      </c>
      <c r="W11" s="2312" t="s">
        <v>383</v>
      </c>
      <c r="X11" s="2312" t="s">
        <v>470</v>
      </c>
      <c r="Y11" s="2312" t="s">
        <v>383</v>
      </c>
      <c r="Z11" s="2312" t="s">
        <v>470</v>
      </c>
      <c r="AA11" s="2312" t="s">
        <v>383</v>
      </c>
      <c r="AB11" s="2312" t="s">
        <v>470</v>
      </c>
      <c r="AC11" s="2312" t="s">
        <v>383</v>
      </c>
      <c r="AD11" s="2312" t="s">
        <v>470</v>
      </c>
      <c r="AE11" s="2312" t="s">
        <v>383</v>
      </c>
      <c r="AF11" s="2312" t="s">
        <v>470</v>
      </c>
      <c r="AG11" s="2312" t="s">
        <v>383</v>
      </c>
      <c r="AH11" s="2312" t="s">
        <v>470</v>
      </c>
      <c r="AI11" s="2312" t="s">
        <v>383</v>
      </c>
      <c r="AJ11" s="2312" t="s">
        <v>470</v>
      </c>
      <c r="AK11" s="2312" t="s">
        <v>383</v>
      </c>
      <c r="AL11" s="2312" t="s">
        <v>470</v>
      </c>
      <c r="AM11" s="2312" t="s">
        <v>383</v>
      </c>
      <c r="AN11" s="2312" t="s">
        <v>470</v>
      </c>
      <c r="AO11" s="2312" t="s">
        <v>383</v>
      </c>
      <c r="AP11" s="2312" t="s">
        <v>470</v>
      </c>
      <c r="AQ11" s="2232"/>
      <c r="AR11" s="658"/>
      <c r="BD11" s="509">
        <v>23</v>
      </c>
    </row>
    <row s="1642" customFormat="1" customHeight="1" ht="10.5">
      <c r="A12" s="952"/>
      <c r="D12" s="1025" t="s">
        <v>161</v>
      </c>
      <c r="E12" s="1025" t="s">
        <v>104</v>
      </c>
      <c r="F12" s="1025" t="s">
        <v>90</v>
      </c>
      <c r="G12" s="1026" t="str">
        <f>G1&amp;".1"</f>
        <v>4.1</v>
      </c>
      <c r="H12" s="1026" t="str">
        <f>G1&amp;".2"</f>
        <v>4.2</v>
      </c>
      <c r="I12" s="1026" t="str">
        <f>I1&amp;".1"</f>
        <v>4.1</v>
      </c>
      <c r="J12" s="1026" t="str">
        <f>I1&amp;".2"</f>
        <v>4.2</v>
      </c>
      <c r="K12" s="2374" t="str">
        <f>K1&amp;".1"</f>
        <v>4.1</v>
      </c>
      <c r="L12" s="2374" t="str">
        <f>K1&amp;".2"</f>
        <v>4.2</v>
      </c>
      <c r="M12" s="2374" t="str">
        <f>M1&amp;".1"</f>
        <v>4.1</v>
      </c>
      <c r="N12" s="2374" t="str">
        <f>M1&amp;".2"</f>
        <v>4.2</v>
      </c>
      <c r="O12" s="2374" t="str">
        <f>O1&amp;".1"</f>
        <v>4.1</v>
      </c>
      <c r="P12" s="2374" t="str">
        <f>O1&amp;".2"</f>
        <v>4.2</v>
      </c>
      <c r="Q12" s="2374" t="str">
        <f>Q1&amp;".1"</f>
        <v>4.1</v>
      </c>
      <c r="R12" s="2374" t="str">
        <f>Q1&amp;".2"</f>
        <v>4.2</v>
      </c>
      <c r="S12" s="2374" t="str">
        <f>S1&amp;".1"</f>
        <v>4.1</v>
      </c>
      <c r="T12" s="2374" t="str">
        <f>S1&amp;".2"</f>
        <v>4.2</v>
      </c>
      <c r="U12" s="2374" t="str">
        <f>U1&amp;".1"</f>
        <v>4.1</v>
      </c>
      <c r="V12" s="2374" t="str">
        <f>U1&amp;".2"</f>
        <v>4.2</v>
      </c>
      <c r="W12" s="2374" t="str">
        <f>W1&amp;".1"</f>
        <v>4.1</v>
      </c>
      <c r="X12" s="2374" t="str">
        <f>W1&amp;".2"</f>
        <v>4.2</v>
      </c>
      <c r="Y12" s="2374" t="str">
        <f>Y1&amp;".1"</f>
        <v>4.1</v>
      </c>
      <c r="Z12" s="2374" t="str">
        <f>Y1&amp;".2"</f>
        <v>4.2</v>
      </c>
      <c r="AA12" s="2374" t="str">
        <f>AA1&amp;".1"</f>
        <v>4.1</v>
      </c>
      <c r="AB12" s="2374" t="str">
        <f>AA1&amp;".2"</f>
        <v>4.2</v>
      </c>
      <c r="AC12" s="2374" t="str">
        <f>AC1&amp;".1"</f>
        <v>4.1</v>
      </c>
      <c r="AD12" s="2374" t="str">
        <f>AC1&amp;".2"</f>
        <v>4.2</v>
      </c>
      <c r="AE12" s="2374" t="str">
        <f>AE1&amp;".1"</f>
        <v>4.1</v>
      </c>
      <c r="AF12" s="2374" t="str">
        <f>AE1&amp;".2"</f>
        <v>4.2</v>
      </c>
      <c r="AG12" s="2374" t="str">
        <f>AG1&amp;".1"</f>
        <v>4.1</v>
      </c>
      <c r="AH12" s="2374" t="str">
        <f>AG1&amp;".2"</f>
        <v>4.2</v>
      </c>
      <c r="AI12" s="2374" t="str">
        <f>AI1&amp;".1"</f>
        <v>4.1</v>
      </c>
      <c r="AJ12" s="2374" t="str">
        <f>AI1&amp;".2"</f>
        <v>4.2</v>
      </c>
      <c r="AK12" s="2374" t="str">
        <f>AK1&amp;".1"</f>
        <v>4.1</v>
      </c>
      <c r="AL12" s="2374" t="str">
        <f>AK1&amp;".2"</f>
        <v>4.2</v>
      </c>
      <c r="AM12" s="2374" t="str">
        <f>AM1&amp;".1"</f>
        <v>4.1</v>
      </c>
      <c r="AN12" s="2374" t="str">
        <f>AM1&amp;".2"</f>
        <v>4.2</v>
      </c>
      <c r="AO12" s="2374" t="str">
        <f>AO1&amp;".1"</f>
        <v>4.1</v>
      </c>
      <c r="AP12" s="2374" t="str">
        <f>AO1&amp;".2"</f>
        <v>4.2</v>
      </c>
      <c r="AQ12" s="1026"/>
      <c r="BD12" s="511">
        <v>10</v>
      </c>
    </row>
    <row customHeight="1" ht="22.5">
      <c r="A13" s="2392" t="s">
        <v>903</v>
      </c>
      <c r="D13" s="953" t="s">
        <v>161</v>
      </c>
      <c r="E13" s="279" t="s">
        <v>904</v>
      </c>
      <c r="F13" s="660" t="s">
        <v>905</v>
      </c>
      <c r="G13" s="557"/>
      <c r="H13" s="661"/>
      <c r="I13" s="557"/>
      <c r="J13" s="661"/>
      <c r="K13" s="557"/>
      <c r="L13" s="662"/>
      <c r="M13" s="557"/>
      <c r="N13" s="662"/>
      <c r="O13" s="557"/>
      <c r="P13" s="662"/>
      <c r="Q13" s="557"/>
      <c r="R13" s="662"/>
      <c r="S13" s="557"/>
      <c r="T13" s="662"/>
      <c r="U13" s="557"/>
      <c r="V13" s="662"/>
      <c r="W13" s="557"/>
      <c r="X13" s="662"/>
      <c r="Y13" s="557"/>
      <c r="Z13" s="662"/>
      <c r="AA13" s="557"/>
      <c r="AB13" s="662"/>
      <c r="AC13" s="557"/>
      <c r="AD13" s="662"/>
      <c r="AE13" s="557"/>
      <c r="AF13" s="662"/>
      <c r="AG13" s="557"/>
      <c r="AH13" s="662"/>
      <c r="AI13" s="557"/>
      <c r="AJ13" s="662"/>
      <c r="AK13" s="557"/>
      <c r="AL13" s="662"/>
      <c r="AM13" s="557"/>
      <c r="AN13" s="662"/>
      <c r="AO13" s="557"/>
      <c r="AP13" s="662"/>
      <c r="AQ13" s="289" t="s">
        <v>906</v>
      </c>
      <c r="AR13" s="720"/>
      <c r="BD13" s="505">
        <v>0</v>
      </c>
    </row>
    <row customHeight="1" ht="22.5">
      <c r="A14" s="2392"/>
      <c r="D14" s="539" t="s">
        <v>104</v>
      </c>
      <c r="E14" s="279" t="s">
        <v>907</v>
      </c>
      <c r="F14" s="660" t="s">
        <v>908</v>
      </c>
      <c r="G14" s="557"/>
      <c r="H14" s="662"/>
      <c r="I14" s="557"/>
      <c r="J14" s="662"/>
      <c r="K14" s="557"/>
      <c r="L14" s="662"/>
      <c r="M14" s="557"/>
      <c r="N14" s="662"/>
      <c r="O14" s="557"/>
      <c r="P14" s="662"/>
      <c r="Q14" s="557"/>
      <c r="R14" s="662"/>
      <c r="S14" s="557"/>
      <c r="T14" s="662"/>
      <c r="U14" s="557"/>
      <c r="V14" s="662"/>
      <c r="W14" s="557"/>
      <c r="X14" s="662"/>
      <c r="Y14" s="557"/>
      <c r="Z14" s="662"/>
      <c r="AA14" s="557"/>
      <c r="AB14" s="662"/>
      <c r="AC14" s="557"/>
      <c r="AD14" s="662"/>
      <c r="AE14" s="557"/>
      <c r="AF14" s="662"/>
      <c r="AG14" s="557"/>
      <c r="AH14" s="662"/>
      <c r="AI14" s="557"/>
      <c r="AJ14" s="662"/>
      <c r="AK14" s="557"/>
      <c r="AL14" s="662"/>
      <c r="AM14" s="557"/>
      <c r="AN14" s="662"/>
      <c r="AO14" s="557"/>
      <c r="AP14" s="662"/>
      <c r="AQ14" s="289" t="s">
        <v>909</v>
      </c>
      <c r="AR14" s="720"/>
      <c r="BD14" s="505">
        <v>0</v>
      </c>
    </row>
    <row s="1635" customFormat="1" customHeight="1" ht="78.75">
      <c r="A15" s="2392"/>
      <c r="B15" s="511"/>
      <c r="D15" s="953" t="s">
        <v>90</v>
      </c>
      <c r="E15" s="707" t="s">
        <v>910</v>
      </c>
      <c r="F15" s="950" t="s">
        <v>386</v>
      </c>
      <c r="G15" s="950" t="s">
        <v>386</v>
      </c>
      <c r="H15" s="106"/>
      <c r="I15" s="950" t="s">
        <v>386</v>
      </c>
      <c r="J15" s="106"/>
      <c r="K15" s="2312" t="s">
        <v>386</v>
      </c>
      <c r="L15" s="2501"/>
      <c r="M15" s="2312" t="s">
        <v>386</v>
      </c>
      <c r="N15" s="2501"/>
      <c r="O15" s="2312" t="s">
        <v>386</v>
      </c>
      <c r="P15" s="2501"/>
      <c r="Q15" s="2312" t="s">
        <v>386</v>
      </c>
      <c r="R15" s="2501"/>
      <c r="S15" s="2312" t="s">
        <v>386</v>
      </c>
      <c r="T15" s="2501"/>
      <c r="U15" s="2312" t="s">
        <v>386</v>
      </c>
      <c r="V15" s="2501"/>
      <c r="W15" s="2312" t="s">
        <v>386</v>
      </c>
      <c r="X15" s="2501"/>
      <c r="Y15" s="2312" t="s">
        <v>386</v>
      </c>
      <c r="Z15" s="2501"/>
      <c r="AA15" s="2312" t="s">
        <v>386</v>
      </c>
      <c r="AB15" s="2501"/>
      <c r="AC15" s="2312" t="s">
        <v>386</v>
      </c>
      <c r="AD15" s="2501"/>
      <c r="AE15" s="2312" t="s">
        <v>386</v>
      </c>
      <c r="AF15" s="2501"/>
      <c r="AG15" s="2312" t="s">
        <v>386</v>
      </c>
      <c r="AH15" s="2501"/>
      <c r="AI15" s="2312" t="s">
        <v>386</v>
      </c>
      <c r="AJ15" s="2501"/>
      <c r="AK15" s="2312" t="s">
        <v>386</v>
      </c>
      <c r="AL15" s="2501"/>
      <c r="AM15" s="2312" t="s">
        <v>386</v>
      </c>
      <c r="AN15" s="2501"/>
      <c r="AO15" s="2312" t="s">
        <v>386</v>
      </c>
      <c r="AP15" s="2501"/>
      <c r="AQ15" s="289" t="s">
        <v>911</v>
      </c>
      <c r="AR15" s="720"/>
      <c r="BD15" s="758">
        <v>0</v>
      </c>
    </row>
    <row s="1635" customFormat="1" customHeight="1" ht="22.5">
      <c r="A16" s="2392"/>
      <c r="B16" s="511"/>
      <c r="D16" s="953" t="s">
        <v>404</v>
      </c>
      <c r="E16" s="954" t="s">
        <v>912</v>
      </c>
      <c r="F16" s="950" t="s">
        <v>913</v>
      </c>
      <c r="G16" s="817"/>
      <c r="H16" s="106"/>
      <c r="I16" s="817"/>
      <c r="J16" s="106"/>
      <c r="K16" s="817"/>
      <c r="L16" s="2501"/>
      <c r="M16" s="817"/>
      <c r="N16" s="2501"/>
      <c r="O16" s="817"/>
      <c r="P16" s="2501"/>
      <c r="Q16" s="817"/>
      <c r="R16" s="2501"/>
      <c r="S16" s="817"/>
      <c r="T16" s="2501"/>
      <c r="U16" s="817"/>
      <c r="V16" s="2501"/>
      <c r="W16" s="817"/>
      <c r="X16" s="2501"/>
      <c r="Y16" s="817"/>
      <c r="Z16" s="2501"/>
      <c r="AA16" s="817"/>
      <c r="AB16" s="2501"/>
      <c r="AC16" s="817"/>
      <c r="AD16" s="2501"/>
      <c r="AE16" s="817"/>
      <c r="AF16" s="2501"/>
      <c r="AG16" s="817"/>
      <c r="AH16" s="2501"/>
      <c r="AI16" s="817"/>
      <c r="AJ16" s="2501"/>
      <c r="AK16" s="817"/>
      <c r="AL16" s="2501"/>
      <c r="AM16" s="817"/>
      <c r="AN16" s="2501"/>
      <c r="AO16" s="817"/>
      <c r="AP16" s="2501"/>
      <c r="AQ16" s="289"/>
      <c r="AR16" s="720"/>
      <c r="BD16" s="758">
        <v>0</v>
      </c>
    </row>
    <row s="1635" customFormat="1" customHeight="1" ht="22.5">
      <c r="A17" s="2392"/>
      <c r="B17" s="511"/>
      <c r="D17" s="953" t="s">
        <v>412</v>
      </c>
      <c r="E17" s="954" t="s">
        <v>914</v>
      </c>
      <c r="F17" s="950" t="s">
        <v>915</v>
      </c>
      <c r="G17" s="817"/>
      <c r="H17" s="106"/>
      <c r="I17" s="817"/>
      <c r="J17" s="106"/>
      <c r="K17" s="817"/>
      <c r="L17" s="2501"/>
      <c r="M17" s="817"/>
      <c r="N17" s="2501"/>
      <c r="O17" s="817"/>
      <c r="P17" s="2501"/>
      <c r="Q17" s="817"/>
      <c r="R17" s="2501"/>
      <c r="S17" s="817"/>
      <c r="T17" s="2501"/>
      <c r="U17" s="817"/>
      <c r="V17" s="2501"/>
      <c r="W17" s="817"/>
      <c r="X17" s="2501"/>
      <c r="Y17" s="817"/>
      <c r="Z17" s="2501"/>
      <c r="AA17" s="817"/>
      <c r="AB17" s="2501"/>
      <c r="AC17" s="817"/>
      <c r="AD17" s="2501"/>
      <c r="AE17" s="817"/>
      <c r="AF17" s="2501"/>
      <c r="AG17" s="817"/>
      <c r="AH17" s="2501"/>
      <c r="AI17" s="817"/>
      <c r="AJ17" s="2501"/>
      <c r="AK17" s="817"/>
      <c r="AL17" s="2501"/>
      <c r="AM17" s="817"/>
      <c r="AN17" s="2501"/>
      <c r="AO17" s="817"/>
      <c r="AP17" s="2501"/>
      <c r="AQ17" s="289"/>
      <c r="AR17" s="720"/>
      <c r="BD17" s="758">
        <v>0</v>
      </c>
    </row>
    <row s="1635" customFormat="1" customHeight="1" ht="33.75">
      <c r="A18" s="2392"/>
      <c r="B18" s="511"/>
      <c r="D18" s="953" t="s">
        <v>414</v>
      </c>
      <c r="E18" s="954" t="s">
        <v>916</v>
      </c>
      <c r="F18" s="950" t="s">
        <v>651</v>
      </c>
      <c r="G18" s="680"/>
      <c r="H18" s="106"/>
      <c r="I18" s="680"/>
      <c r="J18" s="106"/>
      <c r="K18" s="680"/>
      <c r="L18" s="2501"/>
      <c r="M18" s="680"/>
      <c r="N18" s="2501"/>
      <c r="O18" s="680"/>
      <c r="P18" s="2501"/>
      <c r="Q18" s="680"/>
      <c r="R18" s="2501"/>
      <c r="S18" s="680"/>
      <c r="T18" s="2501"/>
      <c r="U18" s="680"/>
      <c r="V18" s="2501"/>
      <c r="W18" s="680"/>
      <c r="X18" s="2501"/>
      <c r="Y18" s="680"/>
      <c r="Z18" s="2501"/>
      <c r="AA18" s="680"/>
      <c r="AB18" s="2501"/>
      <c r="AC18" s="680"/>
      <c r="AD18" s="2501"/>
      <c r="AE18" s="680"/>
      <c r="AF18" s="2501"/>
      <c r="AG18" s="680"/>
      <c r="AH18" s="2501"/>
      <c r="AI18" s="680"/>
      <c r="AJ18" s="2501"/>
      <c r="AK18" s="680"/>
      <c r="AL18" s="2501"/>
      <c r="AM18" s="680"/>
      <c r="AN18" s="2501"/>
      <c r="AO18" s="680"/>
      <c r="AP18" s="2501"/>
      <c r="AQ18" s="289"/>
      <c r="AR18" s="720"/>
      <c r="BD18" s="758">
        <v>0</v>
      </c>
    </row>
    <row customHeight="1" ht="101.25">
      <c r="A19" s="2392"/>
      <c r="D19" s="953" t="s">
        <v>91</v>
      </c>
      <c r="E19" s="279" t="s">
        <v>917</v>
      </c>
      <c r="F19" s="660" t="s">
        <v>626</v>
      </c>
      <c r="G19" s="663"/>
      <c r="H19" s="662"/>
      <c r="I19" s="955"/>
      <c r="J19" s="662"/>
      <c r="K19" s="2517"/>
      <c r="L19" s="662"/>
      <c r="M19" s="2517"/>
      <c r="N19" s="662"/>
      <c r="O19" s="2517"/>
      <c r="P19" s="662"/>
      <c r="Q19" s="2517"/>
      <c r="R19" s="662"/>
      <c r="S19" s="2517"/>
      <c r="T19" s="662"/>
      <c r="U19" s="2517"/>
      <c r="V19" s="662"/>
      <c r="W19" s="2517"/>
      <c r="X19" s="662"/>
      <c r="Y19" s="2517"/>
      <c r="Z19" s="662"/>
      <c r="AA19" s="2517"/>
      <c r="AB19" s="662"/>
      <c r="AC19" s="2517"/>
      <c r="AD19" s="662"/>
      <c r="AE19" s="2517"/>
      <c r="AF19" s="662"/>
      <c r="AG19" s="2517"/>
      <c r="AH19" s="662"/>
      <c r="AI19" s="2517"/>
      <c r="AJ19" s="662"/>
      <c r="AK19" s="2517"/>
      <c r="AL19" s="662"/>
      <c r="AM19" s="2517"/>
      <c r="AN19" s="662"/>
      <c r="AO19" s="2517"/>
      <c r="AP19" s="662"/>
      <c r="AQ19" s="289" t="s">
        <v>918</v>
      </c>
      <c r="AR19" s="720"/>
      <c r="BD19" s="505">
        <v>0</v>
      </c>
    </row>
    <row s="1635" customFormat="1" customHeight="1" ht="18.75">
      <c r="A20" s="2392"/>
      <c r="C20" s="956"/>
      <c r="D20" s="953" t="s">
        <v>849</v>
      </c>
      <c r="E20" s="954" t="s">
        <v>919</v>
      </c>
      <c r="F20" s="950" t="s">
        <v>386</v>
      </c>
      <c r="G20" s="950" t="s">
        <v>386</v>
      </c>
      <c r="H20" s="949" t="s">
        <v>386</v>
      </c>
      <c r="I20" s="950" t="s">
        <v>386</v>
      </c>
      <c r="J20" s="949" t="s">
        <v>386</v>
      </c>
      <c r="K20" s="2312" t="s">
        <v>386</v>
      </c>
      <c r="L20" s="2260" t="s">
        <v>386</v>
      </c>
      <c r="M20" s="2312" t="s">
        <v>386</v>
      </c>
      <c r="N20" s="2260" t="s">
        <v>386</v>
      </c>
      <c r="O20" s="2312" t="s">
        <v>386</v>
      </c>
      <c r="P20" s="2260" t="s">
        <v>386</v>
      </c>
      <c r="Q20" s="2312" t="s">
        <v>386</v>
      </c>
      <c r="R20" s="2260" t="s">
        <v>386</v>
      </c>
      <c r="S20" s="2312" t="s">
        <v>386</v>
      </c>
      <c r="T20" s="2260" t="s">
        <v>386</v>
      </c>
      <c r="U20" s="2312" t="s">
        <v>386</v>
      </c>
      <c r="V20" s="2260" t="s">
        <v>386</v>
      </c>
      <c r="W20" s="2312" t="s">
        <v>386</v>
      </c>
      <c r="X20" s="2260" t="s">
        <v>386</v>
      </c>
      <c r="Y20" s="2312" t="s">
        <v>386</v>
      </c>
      <c r="Z20" s="2260" t="s">
        <v>386</v>
      </c>
      <c r="AA20" s="2312" t="s">
        <v>386</v>
      </c>
      <c r="AB20" s="2260" t="s">
        <v>386</v>
      </c>
      <c r="AC20" s="2312" t="s">
        <v>386</v>
      </c>
      <c r="AD20" s="2260" t="s">
        <v>386</v>
      </c>
      <c r="AE20" s="2312" t="s">
        <v>386</v>
      </c>
      <c r="AF20" s="2260" t="s">
        <v>386</v>
      </c>
      <c r="AG20" s="2312" t="s">
        <v>386</v>
      </c>
      <c r="AH20" s="2260" t="s">
        <v>386</v>
      </c>
      <c r="AI20" s="2312" t="s">
        <v>386</v>
      </c>
      <c r="AJ20" s="2260" t="s">
        <v>386</v>
      </c>
      <c r="AK20" s="2312" t="s">
        <v>386</v>
      </c>
      <c r="AL20" s="2260" t="s">
        <v>386</v>
      </c>
      <c r="AM20" s="2312" t="s">
        <v>386</v>
      </c>
      <c r="AN20" s="2260" t="s">
        <v>386</v>
      </c>
      <c r="AO20" s="2312" t="s">
        <v>386</v>
      </c>
      <c r="AP20" s="2260" t="s">
        <v>386</v>
      </c>
      <c r="AQ20" s="948"/>
      <c r="AR20" s="720"/>
      <c r="BC20" s="675"/>
      <c r="BD20" s="758">
        <v>0</v>
      </c>
    </row>
    <row s="1635" customFormat="1" customHeight="1" ht="33.75">
      <c r="A21" s="2392"/>
      <c r="C21" s="956"/>
      <c r="D21" s="953" t="s">
        <v>852</v>
      </c>
      <c r="E21" s="576" t="s">
        <v>920</v>
      </c>
      <c r="F21" s="950" t="s">
        <v>921</v>
      </c>
      <c r="G21" s="680"/>
      <c r="H21" s="106"/>
      <c r="I21" s="680"/>
      <c r="J21" s="106"/>
      <c r="K21" s="680"/>
      <c r="L21" s="2501"/>
      <c r="M21" s="680"/>
      <c r="N21" s="2501"/>
      <c r="O21" s="680"/>
      <c r="P21" s="2501"/>
      <c r="Q21" s="680"/>
      <c r="R21" s="2501"/>
      <c r="S21" s="680"/>
      <c r="T21" s="2501"/>
      <c r="U21" s="680"/>
      <c r="V21" s="2501"/>
      <c r="W21" s="680"/>
      <c r="X21" s="2501"/>
      <c r="Y21" s="680"/>
      <c r="Z21" s="2501"/>
      <c r="AA21" s="680"/>
      <c r="AB21" s="2501"/>
      <c r="AC21" s="680"/>
      <c r="AD21" s="2501"/>
      <c r="AE21" s="680"/>
      <c r="AF21" s="2501"/>
      <c r="AG21" s="680"/>
      <c r="AH21" s="2501"/>
      <c r="AI21" s="680"/>
      <c r="AJ21" s="2501"/>
      <c r="AK21" s="680"/>
      <c r="AL21" s="2501"/>
      <c r="AM21" s="680"/>
      <c r="AN21" s="2501"/>
      <c r="AO21" s="680"/>
      <c r="AP21" s="2501"/>
      <c r="AQ21" s="948"/>
      <c r="AR21" s="720"/>
      <c r="BC21" s="675"/>
      <c r="BD21" s="758">
        <v>0</v>
      </c>
    </row>
    <row s="1635" customFormat="1" customHeight="1" ht="33.75">
      <c r="A22" s="2392"/>
      <c r="C22" s="956"/>
      <c r="D22" s="953" t="s">
        <v>855</v>
      </c>
      <c r="E22" s="576" t="s">
        <v>922</v>
      </c>
      <c r="F22" s="950" t="s">
        <v>923</v>
      </c>
      <c r="G22" s="680"/>
      <c r="H22" s="106"/>
      <c r="I22" s="680"/>
      <c r="J22" s="106"/>
      <c r="K22" s="680"/>
      <c r="L22" s="2501"/>
      <c r="M22" s="680"/>
      <c r="N22" s="2501"/>
      <c r="O22" s="680"/>
      <c r="P22" s="2501"/>
      <c r="Q22" s="680"/>
      <c r="R22" s="2501"/>
      <c r="S22" s="680"/>
      <c r="T22" s="2501"/>
      <c r="U22" s="680"/>
      <c r="V22" s="2501"/>
      <c r="W22" s="680"/>
      <c r="X22" s="2501"/>
      <c r="Y22" s="680"/>
      <c r="Z22" s="2501"/>
      <c r="AA22" s="680"/>
      <c r="AB22" s="2501"/>
      <c r="AC22" s="680"/>
      <c r="AD22" s="2501"/>
      <c r="AE22" s="680"/>
      <c r="AF22" s="2501"/>
      <c r="AG22" s="680"/>
      <c r="AH22" s="2501"/>
      <c r="AI22" s="680"/>
      <c r="AJ22" s="2501"/>
      <c r="AK22" s="680"/>
      <c r="AL22" s="2501"/>
      <c r="AM22" s="680"/>
      <c r="AN22" s="2501"/>
      <c r="AO22" s="680"/>
      <c r="AP22" s="2501"/>
      <c r="AQ22" s="948"/>
      <c r="AR22" s="720"/>
      <c r="BC22" s="675"/>
      <c r="BD22" s="758">
        <v>0</v>
      </c>
    </row>
    <row s="1635" customFormat="1" customHeight="1" ht="22.5">
      <c r="A23" s="2392"/>
      <c r="C23" s="956"/>
      <c r="D23" s="953" t="s">
        <v>891</v>
      </c>
      <c r="E23" s="954" t="s">
        <v>924</v>
      </c>
      <c r="F23" s="950" t="s">
        <v>386</v>
      </c>
      <c r="G23" s="950" t="s">
        <v>386</v>
      </c>
      <c r="H23" s="949" t="s">
        <v>386</v>
      </c>
      <c r="I23" s="950" t="s">
        <v>386</v>
      </c>
      <c r="J23" s="949" t="s">
        <v>386</v>
      </c>
      <c r="K23" s="2312" t="s">
        <v>386</v>
      </c>
      <c r="L23" s="2260" t="s">
        <v>386</v>
      </c>
      <c r="M23" s="2312" t="s">
        <v>386</v>
      </c>
      <c r="N23" s="2260" t="s">
        <v>386</v>
      </c>
      <c r="O23" s="2312" t="s">
        <v>386</v>
      </c>
      <c r="P23" s="2260" t="s">
        <v>386</v>
      </c>
      <c r="Q23" s="2312" t="s">
        <v>386</v>
      </c>
      <c r="R23" s="2260" t="s">
        <v>386</v>
      </c>
      <c r="S23" s="2312" t="s">
        <v>386</v>
      </c>
      <c r="T23" s="2260" t="s">
        <v>386</v>
      </c>
      <c r="U23" s="2312" t="s">
        <v>386</v>
      </c>
      <c r="V23" s="2260" t="s">
        <v>386</v>
      </c>
      <c r="W23" s="2312" t="s">
        <v>386</v>
      </c>
      <c r="X23" s="2260" t="s">
        <v>386</v>
      </c>
      <c r="Y23" s="2312" t="s">
        <v>386</v>
      </c>
      <c r="Z23" s="2260" t="s">
        <v>386</v>
      </c>
      <c r="AA23" s="2312" t="s">
        <v>386</v>
      </c>
      <c r="AB23" s="2260" t="s">
        <v>386</v>
      </c>
      <c r="AC23" s="2312" t="s">
        <v>386</v>
      </c>
      <c r="AD23" s="2260" t="s">
        <v>386</v>
      </c>
      <c r="AE23" s="2312" t="s">
        <v>386</v>
      </c>
      <c r="AF23" s="2260" t="s">
        <v>386</v>
      </c>
      <c r="AG23" s="2312" t="s">
        <v>386</v>
      </c>
      <c r="AH23" s="2260" t="s">
        <v>386</v>
      </c>
      <c r="AI23" s="2312" t="s">
        <v>386</v>
      </c>
      <c r="AJ23" s="2260" t="s">
        <v>386</v>
      </c>
      <c r="AK23" s="2312" t="s">
        <v>386</v>
      </c>
      <c r="AL23" s="2260" t="s">
        <v>386</v>
      </c>
      <c r="AM23" s="2312" t="s">
        <v>386</v>
      </c>
      <c r="AN23" s="2260" t="s">
        <v>386</v>
      </c>
      <c r="AO23" s="2312" t="s">
        <v>386</v>
      </c>
      <c r="AP23" s="2260" t="s">
        <v>386</v>
      </c>
      <c r="AQ23" s="948"/>
      <c r="AR23" s="720"/>
      <c r="BC23" s="675"/>
      <c r="BD23" s="758">
        <v>0</v>
      </c>
    </row>
    <row s="1635" customFormat="1" customHeight="1" ht="22.5">
      <c r="A24" s="2392"/>
      <c r="C24" s="956"/>
      <c r="D24" s="953" t="s">
        <v>925</v>
      </c>
      <c r="E24" s="576" t="s">
        <v>926</v>
      </c>
      <c r="F24" s="950" t="s">
        <v>927</v>
      </c>
      <c r="G24" s="680"/>
      <c r="H24" s="686"/>
      <c r="I24" s="680"/>
      <c r="J24" s="686"/>
      <c r="K24" s="680"/>
      <c r="L24" s="2353"/>
      <c r="M24" s="680"/>
      <c r="N24" s="2353"/>
      <c r="O24" s="680"/>
      <c r="P24" s="2353"/>
      <c r="Q24" s="680"/>
      <c r="R24" s="2353"/>
      <c r="S24" s="680"/>
      <c r="T24" s="2353"/>
      <c r="U24" s="680"/>
      <c r="V24" s="2353"/>
      <c r="W24" s="680"/>
      <c r="X24" s="2353"/>
      <c r="Y24" s="680"/>
      <c r="Z24" s="2353"/>
      <c r="AA24" s="680"/>
      <c r="AB24" s="2353"/>
      <c r="AC24" s="680"/>
      <c r="AD24" s="2353"/>
      <c r="AE24" s="680"/>
      <c r="AF24" s="2353"/>
      <c r="AG24" s="680"/>
      <c r="AH24" s="2353"/>
      <c r="AI24" s="680"/>
      <c r="AJ24" s="2353"/>
      <c r="AK24" s="680"/>
      <c r="AL24" s="2353"/>
      <c r="AM24" s="680"/>
      <c r="AN24" s="2353"/>
      <c r="AO24" s="680"/>
      <c r="AP24" s="2353"/>
      <c r="AQ24" s="948"/>
      <c r="AR24" s="720"/>
      <c r="BC24" s="675"/>
      <c r="BD24" s="758">
        <v>0</v>
      </c>
    </row>
    <row s="1635" customFormat="1" customHeight="1" ht="22.5">
      <c r="A25" s="2392"/>
      <c r="C25" s="956"/>
      <c r="D25" s="953" t="s">
        <v>928</v>
      </c>
      <c r="E25" s="576" t="s">
        <v>929</v>
      </c>
      <c r="F25" s="950" t="s">
        <v>386</v>
      </c>
      <c r="G25" s="950" t="s">
        <v>386</v>
      </c>
      <c r="H25" s="949" t="s">
        <v>386</v>
      </c>
      <c r="I25" s="950" t="s">
        <v>386</v>
      </c>
      <c r="J25" s="949" t="s">
        <v>386</v>
      </c>
      <c r="K25" s="2312" t="s">
        <v>386</v>
      </c>
      <c r="L25" s="2260" t="s">
        <v>386</v>
      </c>
      <c r="M25" s="2312" t="s">
        <v>386</v>
      </c>
      <c r="N25" s="2260" t="s">
        <v>386</v>
      </c>
      <c r="O25" s="2312" t="s">
        <v>386</v>
      </c>
      <c r="P25" s="2260" t="s">
        <v>386</v>
      </c>
      <c r="Q25" s="2312" t="s">
        <v>386</v>
      </c>
      <c r="R25" s="2260" t="s">
        <v>386</v>
      </c>
      <c r="S25" s="2312" t="s">
        <v>386</v>
      </c>
      <c r="T25" s="2260" t="s">
        <v>386</v>
      </c>
      <c r="U25" s="2312" t="s">
        <v>386</v>
      </c>
      <c r="V25" s="2260" t="s">
        <v>386</v>
      </c>
      <c r="W25" s="2312" t="s">
        <v>386</v>
      </c>
      <c r="X25" s="2260" t="s">
        <v>386</v>
      </c>
      <c r="Y25" s="2312" t="s">
        <v>386</v>
      </c>
      <c r="Z25" s="2260" t="s">
        <v>386</v>
      </c>
      <c r="AA25" s="2312" t="s">
        <v>386</v>
      </c>
      <c r="AB25" s="2260" t="s">
        <v>386</v>
      </c>
      <c r="AC25" s="2312" t="s">
        <v>386</v>
      </c>
      <c r="AD25" s="2260" t="s">
        <v>386</v>
      </c>
      <c r="AE25" s="2312" t="s">
        <v>386</v>
      </c>
      <c r="AF25" s="2260" t="s">
        <v>386</v>
      </c>
      <c r="AG25" s="2312" t="s">
        <v>386</v>
      </c>
      <c r="AH25" s="2260" t="s">
        <v>386</v>
      </c>
      <c r="AI25" s="2312" t="s">
        <v>386</v>
      </c>
      <c r="AJ25" s="2260" t="s">
        <v>386</v>
      </c>
      <c r="AK25" s="2312" t="s">
        <v>386</v>
      </c>
      <c r="AL25" s="2260" t="s">
        <v>386</v>
      </c>
      <c r="AM25" s="2312" t="s">
        <v>386</v>
      </c>
      <c r="AN25" s="2260" t="s">
        <v>386</v>
      </c>
      <c r="AO25" s="2312" t="s">
        <v>386</v>
      </c>
      <c r="AP25" s="2260" t="s">
        <v>386</v>
      </c>
      <c r="AQ25" s="948"/>
      <c r="AR25" s="720"/>
      <c r="BC25" s="675"/>
      <c r="BD25" s="758">
        <v>0</v>
      </c>
    </row>
    <row s="1635" customFormat="1" customHeight="1" ht="18.75">
      <c r="A26" s="2392"/>
      <c r="C26" s="956"/>
      <c r="D26" s="953" t="s">
        <v>930</v>
      </c>
      <c r="E26" s="553" t="s">
        <v>931</v>
      </c>
      <c r="F26" s="950" t="s">
        <v>932</v>
      </c>
      <c r="G26" s="680"/>
      <c r="H26" s="686"/>
      <c r="I26" s="680"/>
      <c r="J26" s="686"/>
      <c r="K26" s="680"/>
      <c r="L26" s="2353"/>
      <c r="M26" s="680"/>
      <c r="N26" s="2353"/>
      <c r="O26" s="680"/>
      <c r="P26" s="2353"/>
      <c r="Q26" s="680"/>
      <c r="R26" s="2353"/>
      <c r="S26" s="680"/>
      <c r="T26" s="2353"/>
      <c r="U26" s="680"/>
      <c r="V26" s="2353"/>
      <c r="W26" s="680"/>
      <c r="X26" s="2353"/>
      <c r="Y26" s="680"/>
      <c r="Z26" s="2353"/>
      <c r="AA26" s="680"/>
      <c r="AB26" s="2353"/>
      <c r="AC26" s="680"/>
      <c r="AD26" s="2353"/>
      <c r="AE26" s="680"/>
      <c r="AF26" s="2353"/>
      <c r="AG26" s="680"/>
      <c r="AH26" s="2353"/>
      <c r="AI26" s="680"/>
      <c r="AJ26" s="2353"/>
      <c r="AK26" s="680"/>
      <c r="AL26" s="2353"/>
      <c r="AM26" s="680"/>
      <c r="AN26" s="2353"/>
      <c r="AO26" s="680"/>
      <c r="AP26" s="2353"/>
      <c r="AQ26" s="948"/>
      <c r="AR26" s="720"/>
      <c r="BC26" s="675"/>
      <c r="BD26" s="758">
        <v>0</v>
      </c>
    </row>
    <row s="1635" customFormat="1" customHeight="1" ht="18.75">
      <c r="A27" s="2392"/>
      <c r="C27" s="956"/>
      <c r="D27" s="953" t="s">
        <v>933</v>
      </c>
      <c r="E27" s="553" t="s">
        <v>934</v>
      </c>
      <c r="F27" s="950" t="s">
        <v>935</v>
      </c>
      <c r="G27" s="680"/>
      <c r="H27" s="686"/>
      <c r="I27" s="680"/>
      <c r="J27" s="686"/>
      <c r="K27" s="680"/>
      <c r="L27" s="2353"/>
      <c r="M27" s="680"/>
      <c r="N27" s="2353"/>
      <c r="O27" s="680"/>
      <c r="P27" s="2353"/>
      <c r="Q27" s="680"/>
      <c r="R27" s="2353"/>
      <c r="S27" s="680"/>
      <c r="T27" s="2353"/>
      <c r="U27" s="680"/>
      <c r="V27" s="2353"/>
      <c r="W27" s="680"/>
      <c r="X27" s="2353"/>
      <c r="Y27" s="680"/>
      <c r="Z27" s="2353"/>
      <c r="AA27" s="680"/>
      <c r="AB27" s="2353"/>
      <c r="AC27" s="680"/>
      <c r="AD27" s="2353"/>
      <c r="AE27" s="680"/>
      <c r="AF27" s="2353"/>
      <c r="AG27" s="680"/>
      <c r="AH27" s="2353"/>
      <c r="AI27" s="680"/>
      <c r="AJ27" s="2353"/>
      <c r="AK27" s="680"/>
      <c r="AL27" s="2353"/>
      <c r="AM27" s="680"/>
      <c r="AN27" s="2353"/>
      <c r="AO27" s="680"/>
      <c r="AP27" s="2353"/>
      <c r="AQ27" s="948"/>
      <c r="AR27" s="720"/>
      <c r="BC27" s="675"/>
      <c r="BD27" s="758">
        <v>0</v>
      </c>
    </row>
    <row s="1635" customFormat="1" customHeight="1" ht="18.75">
      <c r="A28" s="2392"/>
      <c r="C28" s="956"/>
      <c r="D28" s="953" t="s">
        <v>936</v>
      </c>
      <c r="E28" s="576" t="s">
        <v>937</v>
      </c>
      <c r="F28" s="950" t="s">
        <v>386</v>
      </c>
      <c r="G28" s="950" t="s">
        <v>386</v>
      </c>
      <c r="H28" s="949" t="s">
        <v>386</v>
      </c>
      <c r="I28" s="950" t="s">
        <v>386</v>
      </c>
      <c r="J28" s="949" t="s">
        <v>386</v>
      </c>
      <c r="K28" s="2312" t="s">
        <v>386</v>
      </c>
      <c r="L28" s="2260" t="s">
        <v>386</v>
      </c>
      <c r="M28" s="2312" t="s">
        <v>386</v>
      </c>
      <c r="N28" s="2260" t="s">
        <v>386</v>
      </c>
      <c r="O28" s="2312" t="s">
        <v>386</v>
      </c>
      <c r="P28" s="2260" t="s">
        <v>386</v>
      </c>
      <c r="Q28" s="2312" t="s">
        <v>386</v>
      </c>
      <c r="R28" s="2260" t="s">
        <v>386</v>
      </c>
      <c r="S28" s="2312" t="s">
        <v>386</v>
      </c>
      <c r="T28" s="2260" t="s">
        <v>386</v>
      </c>
      <c r="U28" s="2312" t="s">
        <v>386</v>
      </c>
      <c r="V28" s="2260" t="s">
        <v>386</v>
      </c>
      <c r="W28" s="2312" t="s">
        <v>386</v>
      </c>
      <c r="X28" s="2260" t="s">
        <v>386</v>
      </c>
      <c r="Y28" s="2312" t="s">
        <v>386</v>
      </c>
      <c r="Z28" s="2260" t="s">
        <v>386</v>
      </c>
      <c r="AA28" s="2312" t="s">
        <v>386</v>
      </c>
      <c r="AB28" s="2260" t="s">
        <v>386</v>
      </c>
      <c r="AC28" s="2312" t="s">
        <v>386</v>
      </c>
      <c r="AD28" s="2260" t="s">
        <v>386</v>
      </c>
      <c r="AE28" s="2312" t="s">
        <v>386</v>
      </c>
      <c r="AF28" s="2260" t="s">
        <v>386</v>
      </c>
      <c r="AG28" s="2312" t="s">
        <v>386</v>
      </c>
      <c r="AH28" s="2260" t="s">
        <v>386</v>
      </c>
      <c r="AI28" s="2312" t="s">
        <v>386</v>
      </c>
      <c r="AJ28" s="2260" t="s">
        <v>386</v>
      </c>
      <c r="AK28" s="2312" t="s">
        <v>386</v>
      </c>
      <c r="AL28" s="2260" t="s">
        <v>386</v>
      </c>
      <c r="AM28" s="2312" t="s">
        <v>386</v>
      </c>
      <c r="AN28" s="2260" t="s">
        <v>386</v>
      </c>
      <c r="AO28" s="2312" t="s">
        <v>386</v>
      </c>
      <c r="AP28" s="2260" t="s">
        <v>386</v>
      </c>
      <c r="AQ28" s="948"/>
      <c r="AR28" s="720"/>
      <c r="BC28" s="675"/>
      <c r="BD28" s="758">
        <v>0</v>
      </c>
    </row>
    <row s="1635" customFormat="1" customHeight="1" ht="18.75">
      <c r="A29" s="2392"/>
      <c r="C29" s="956"/>
      <c r="D29" s="953" t="s">
        <v>938</v>
      </c>
      <c r="E29" s="553" t="s">
        <v>931</v>
      </c>
      <c r="F29" s="950" t="s">
        <v>939</v>
      </c>
      <c r="G29" s="680"/>
      <c r="H29" s="686"/>
      <c r="I29" s="680"/>
      <c r="J29" s="686"/>
      <c r="K29" s="680"/>
      <c r="L29" s="2353"/>
      <c r="M29" s="680"/>
      <c r="N29" s="2353"/>
      <c r="O29" s="680"/>
      <c r="P29" s="2353"/>
      <c r="Q29" s="680"/>
      <c r="R29" s="2353"/>
      <c r="S29" s="680"/>
      <c r="T29" s="2353"/>
      <c r="U29" s="680"/>
      <c r="V29" s="2353"/>
      <c r="W29" s="680"/>
      <c r="X29" s="2353"/>
      <c r="Y29" s="680"/>
      <c r="Z29" s="2353"/>
      <c r="AA29" s="680"/>
      <c r="AB29" s="2353"/>
      <c r="AC29" s="680"/>
      <c r="AD29" s="2353"/>
      <c r="AE29" s="680"/>
      <c r="AF29" s="2353"/>
      <c r="AG29" s="680"/>
      <c r="AH29" s="2353"/>
      <c r="AI29" s="680"/>
      <c r="AJ29" s="2353"/>
      <c r="AK29" s="680"/>
      <c r="AL29" s="2353"/>
      <c r="AM29" s="680"/>
      <c r="AN29" s="2353"/>
      <c r="AO29" s="680"/>
      <c r="AP29" s="2353"/>
      <c r="AQ29" s="948"/>
      <c r="AR29" s="720"/>
      <c r="BC29" s="675"/>
      <c r="BD29" s="758">
        <v>0</v>
      </c>
    </row>
    <row s="1635" customFormat="1" customHeight="1" ht="18.75">
      <c r="A30" s="2392"/>
      <c r="C30" s="956"/>
      <c r="D30" s="953" t="s">
        <v>940</v>
      </c>
      <c r="E30" s="553" t="s">
        <v>941</v>
      </c>
      <c r="F30" s="950" t="s">
        <v>942</v>
      </c>
      <c r="G30" s="680"/>
      <c r="H30" s="686"/>
      <c r="I30" s="680"/>
      <c r="J30" s="686"/>
      <c r="K30" s="680"/>
      <c r="L30" s="2353"/>
      <c r="M30" s="680"/>
      <c r="N30" s="2353"/>
      <c r="O30" s="680"/>
      <c r="P30" s="2353"/>
      <c r="Q30" s="680"/>
      <c r="R30" s="2353"/>
      <c r="S30" s="680"/>
      <c r="T30" s="2353"/>
      <c r="U30" s="680"/>
      <c r="V30" s="2353"/>
      <c r="W30" s="680"/>
      <c r="X30" s="2353"/>
      <c r="Y30" s="680"/>
      <c r="Z30" s="2353"/>
      <c r="AA30" s="680"/>
      <c r="AB30" s="2353"/>
      <c r="AC30" s="680"/>
      <c r="AD30" s="2353"/>
      <c r="AE30" s="680"/>
      <c r="AF30" s="2353"/>
      <c r="AG30" s="680"/>
      <c r="AH30" s="2353"/>
      <c r="AI30" s="680"/>
      <c r="AJ30" s="2353"/>
      <c r="AK30" s="680"/>
      <c r="AL30" s="2353"/>
      <c r="AM30" s="680"/>
      <c r="AN30" s="2353"/>
      <c r="AO30" s="680"/>
      <c r="AP30" s="2353"/>
      <c r="AQ30" s="948"/>
      <c r="AR30" s="720"/>
      <c r="BC30" s="675"/>
      <c r="BD30" s="758">
        <v>0</v>
      </c>
    </row>
    <row customHeight="1" ht="126.75">
      <c r="A31" s="2392"/>
      <c r="D31" s="953" t="s">
        <v>116</v>
      </c>
      <c r="E31" s="279" t="s">
        <v>943</v>
      </c>
      <c r="F31" s="660" t="s">
        <v>638</v>
      </c>
      <c r="G31" s="557"/>
      <c r="H31" s="662"/>
      <c r="I31" s="557"/>
      <c r="J31" s="662"/>
      <c r="K31" s="557"/>
      <c r="L31" s="662"/>
      <c r="M31" s="557"/>
      <c r="N31" s="662"/>
      <c r="O31" s="557"/>
      <c r="P31" s="662"/>
      <c r="Q31" s="557"/>
      <c r="R31" s="662"/>
      <c r="S31" s="557"/>
      <c r="T31" s="662"/>
      <c r="U31" s="557"/>
      <c r="V31" s="662"/>
      <c r="W31" s="557"/>
      <c r="X31" s="662"/>
      <c r="Y31" s="557"/>
      <c r="Z31" s="662"/>
      <c r="AA31" s="557"/>
      <c r="AB31" s="662"/>
      <c r="AC31" s="557"/>
      <c r="AD31" s="662"/>
      <c r="AE31" s="557"/>
      <c r="AF31" s="662"/>
      <c r="AG31" s="557"/>
      <c r="AH31" s="662"/>
      <c r="AI31" s="557"/>
      <c r="AJ31" s="662"/>
      <c r="AK31" s="557"/>
      <c r="AL31" s="662"/>
      <c r="AM31" s="557"/>
      <c r="AN31" s="662"/>
      <c r="AO31" s="557"/>
      <c r="AP31" s="662"/>
      <c r="AQ31" s="289" t="s">
        <v>944</v>
      </c>
      <c r="AR31" s="720"/>
      <c r="BD31" s="505">
        <v>0</v>
      </c>
    </row>
    <row customHeight="1" ht="56.25">
      <c r="A32" s="2392"/>
      <c r="D32" s="953" t="s">
        <v>92</v>
      </c>
      <c r="E32" s="279" t="s">
        <v>945</v>
      </c>
      <c r="F32" s="539" t="s">
        <v>915</v>
      </c>
      <c r="G32" s="557"/>
      <c r="H32" s="662"/>
      <c r="I32" s="557"/>
      <c r="J32" s="662"/>
      <c r="K32" s="557"/>
      <c r="L32" s="662"/>
      <c r="M32" s="557"/>
      <c r="N32" s="662"/>
      <c r="O32" s="557"/>
      <c r="P32" s="662"/>
      <c r="Q32" s="557"/>
      <c r="R32" s="662"/>
      <c r="S32" s="557"/>
      <c r="T32" s="662"/>
      <c r="U32" s="557"/>
      <c r="V32" s="662"/>
      <c r="W32" s="557"/>
      <c r="X32" s="662"/>
      <c r="Y32" s="557"/>
      <c r="Z32" s="662"/>
      <c r="AA32" s="557"/>
      <c r="AB32" s="662"/>
      <c r="AC32" s="557"/>
      <c r="AD32" s="662"/>
      <c r="AE32" s="557"/>
      <c r="AF32" s="662"/>
      <c r="AG32" s="557"/>
      <c r="AH32" s="662"/>
      <c r="AI32" s="557"/>
      <c r="AJ32" s="662"/>
      <c r="AK32" s="557"/>
      <c r="AL32" s="662"/>
      <c r="AM32" s="557"/>
      <c r="AN32" s="662"/>
      <c r="AO32" s="557"/>
      <c r="AP32" s="662"/>
      <c r="AQ32" s="289" t="s">
        <v>946</v>
      </c>
      <c r="AR32" s="720"/>
      <c r="BD32" s="505">
        <v>0</v>
      </c>
    </row>
    <row customHeight="1" ht="11.25">
      <c r="A33" s="2392"/>
      <c r="E33" s="664"/>
      <c r="F33" s="181"/>
      <c r="G33" s="181"/>
      <c r="H33" s="181"/>
      <c r="I33" s="181"/>
      <c r="J33" s="181"/>
      <c r="K33" s="1064"/>
      <c r="L33" s="1064"/>
      <c r="M33" s="1064"/>
      <c r="N33" s="1064"/>
      <c r="O33" s="1064"/>
      <c r="P33" s="1064"/>
      <c r="Q33" s="1064"/>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81"/>
      <c r="BD33" s="505">
        <v>0</v>
      </c>
    </row>
    <row customHeight="1" ht="12.75">
      <c r="A34" s="2392"/>
      <c r="D34" s="65">
        <v>1</v>
      </c>
      <c r="E34" s="335" t="s">
        <v>947</v>
      </c>
      <c r="K34" s="1635"/>
      <c r="L34" s="1635"/>
      <c r="M34" s="1635"/>
      <c r="N34" s="1635"/>
      <c r="O34" s="1635"/>
      <c r="P34" s="1635"/>
      <c r="Q34" s="1635"/>
      <c r="R34" s="1635"/>
      <c r="S34" s="1635"/>
      <c r="T34" s="1635"/>
      <c r="U34" s="1635"/>
      <c r="V34" s="1635"/>
      <c r="W34" s="1635"/>
      <c r="X34" s="1635"/>
      <c r="Y34" s="1635"/>
      <c r="Z34" s="1635"/>
      <c r="AA34" s="1635"/>
      <c r="AB34" s="1635"/>
      <c r="AC34" s="1635"/>
      <c r="AD34" s="1635"/>
      <c r="AE34" s="1635"/>
      <c r="AF34" s="1635"/>
      <c r="AG34" s="1635"/>
      <c r="AH34" s="1635"/>
      <c r="AI34" s="1635"/>
      <c r="AJ34" s="1635"/>
      <c r="AK34" s="1635"/>
      <c r="AL34" s="1635"/>
      <c r="AM34" s="1635"/>
      <c r="AN34" s="1635"/>
      <c r="AO34" s="1635"/>
      <c r="AP34" s="1635"/>
      <c r="BD34" s="505">
        <v>0</v>
      </c>
    </row>
    <row customHeight="1" ht="11.25">
      <c r="A35" s="2392"/>
      <c r="D35" s="369"/>
      <c r="E35" s="335" t="s">
        <v>948</v>
      </c>
      <c r="K35" s="1635"/>
      <c r="L35" s="1635"/>
      <c r="M35" s="1635"/>
      <c r="N35" s="1635"/>
      <c r="O35" s="1635"/>
      <c r="P35" s="1635"/>
      <c r="Q35" s="1635"/>
      <c r="R35" s="1635"/>
      <c r="S35" s="1635"/>
      <c r="T35" s="1635"/>
      <c r="U35" s="1635"/>
      <c r="V35" s="1635"/>
      <c r="W35" s="1635"/>
      <c r="X35" s="1635"/>
      <c r="Y35" s="1635"/>
      <c r="Z35" s="1635"/>
      <c r="AA35" s="1635"/>
      <c r="AB35" s="1635"/>
      <c r="AC35" s="1635"/>
      <c r="AD35" s="1635"/>
      <c r="AE35" s="1635"/>
      <c r="AF35" s="1635"/>
      <c r="AG35" s="1635"/>
      <c r="AH35" s="1635"/>
      <c r="AI35" s="1635"/>
      <c r="AJ35" s="1635"/>
      <c r="AK35" s="1635"/>
      <c r="AL35" s="1635"/>
      <c r="AM35" s="1635"/>
      <c r="AN35" s="1635"/>
      <c r="AO35" s="1635"/>
      <c r="AP35" s="1635"/>
      <c r="BD35" s="505">
        <v>0</v>
      </c>
    </row>
    <row s="1635" customFormat="1" customHeight="1" ht="11.549999999999999">
      <c r="A36" s="1033"/>
      <c r="B36" s="518"/>
      <c r="D36" s="1034"/>
      <c r="E36" s="1035"/>
      <c r="K36" s="1635"/>
      <c r="L36" s="1635"/>
      <c r="M36" s="1635"/>
      <c r="N36" s="1635"/>
      <c r="O36" s="1635"/>
      <c r="P36" s="1635"/>
      <c r="Q36" s="1635"/>
      <c r="R36" s="1635"/>
      <c r="S36" s="1635"/>
      <c r="T36" s="1635"/>
      <c r="U36" s="1635"/>
      <c r="V36" s="1635"/>
      <c r="W36" s="1635"/>
      <c r="X36" s="1635"/>
      <c r="Y36" s="1635"/>
      <c r="Z36" s="1635"/>
      <c r="AA36" s="1635"/>
      <c r="AB36" s="1635"/>
      <c r="AC36" s="1635"/>
      <c r="AD36" s="1635"/>
      <c r="AE36" s="1635"/>
      <c r="AF36" s="1635"/>
      <c r="AG36" s="1635"/>
      <c r="AH36" s="1635"/>
      <c r="AI36" s="1635"/>
      <c r="AJ36" s="1635"/>
      <c r="AK36" s="1635"/>
      <c r="AL36" s="1635"/>
      <c r="AM36" s="1635"/>
      <c r="AN36" s="1635"/>
      <c r="AO36" s="1635"/>
      <c r="AP36" s="1635"/>
      <c r="BD36" s="509">
        <v>11</v>
      </c>
    </row>
    <row s="1635" customFormat="1" customHeight="1" ht="22.5" hidden="1">
      <c r="A37" s="2392" t="s">
        <v>949</v>
      </c>
      <c r="B37" s="511"/>
      <c r="D37" s="953">
        <v>1</v>
      </c>
      <c r="E37" s="707" t="s">
        <v>950</v>
      </c>
      <c r="F37" s="660" t="s">
        <v>905</v>
      </c>
      <c r="G37" s="557"/>
      <c r="H37" s="519"/>
      <c r="I37" s="557"/>
      <c r="J37" s="519"/>
      <c r="K37" s="557"/>
      <c r="L37" s="519"/>
      <c r="M37" s="557"/>
      <c r="N37" s="519"/>
      <c r="O37" s="557"/>
      <c r="P37" s="519"/>
      <c r="Q37" s="557"/>
      <c r="R37" s="519"/>
      <c r="S37" s="557"/>
      <c r="T37" s="519"/>
      <c r="U37" s="557"/>
      <c r="V37" s="519"/>
      <c r="W37" s="557"/>
      <c r="X37" s="519"/>
      <c r="Y37" s="557"/>
      <c r="Z37" s="519"/>
      <c r="AA37" s="557"/>
      <c r="AB37" s="519"/>
      <c r="AC37" s="557"/>
      <c r="AD37" s="519"/>
      <c r="AE37" s="557"/>
      <c r="AF37" s="519"/>
      <c r="AG37" s="557"/>
      <c r="AH37" s="519"/>
      <c r="AI37" s="557"/>
      <c r="AJ37" s="519"/>
      <c r="AK37" s="557"/>
      <c r="AL37" s="519"/>
      <c r="AM37" s="557"/>
      <c r="AN37" s="519"/>
      <c r="AO37" s="557"/>
      <c r="AP37" s="519"/>
      <c r="AQ37" s="289" t="s">
        <v>951</v>
      </c>
      <c r="BD37" s="758">
        <v>0</v>
      </c>
    </row>
    <row s="1635" customFormat="1" customHeight="1" ht="22.5" hidden="1">
      <c r="A38" s="2392"/>
      <c r="B38" s="511"/>
      <c r="D38" s="669" t="s">
        <v>104</v>
      </c>
      <c r="E38" s="1032" t="s">
        <v>952</v>
      </c>
      <c r="F38" s="1036" t="s">
        <v>626</v>
      </c>
      <c r="G38" s="1036" t="s">
        <v>626</v>
      </c>
      <c r="H38" s="1030"/>
      <c r="I38" s="1036" t="s">
        <v>626</v>
      </c>
      <c r="J38" s="1030"/>
      <c r="K38" s="1036" t="s">
        <v>626</v>
      </c>
      <c r="L38" s="1030"/>
      <c r="M38" s="1036" t="s">
        <v>626</v>
      </c>
      <c r="N38" s="1030"/>
      <c r="O38" s="1036" t="s">
        <v>626</v>
      </c>
      <c r="P38" s="1030"/>
      <c r="Q38" s="1036" t="s">
        <v>626</v>
      </c>
      <c r="R38" s="1030"/>
      <c r="S38" s="1036" t="s">
        <v>626</v>
      </c>
      <c r="T38" s="1030"/>
      <c r="U38" s="1036" t="s">
        <v>626</v>
      </c>
      <c r="V38" s="1030"/>
      <c r="W38" s="1036" t="s">
        <v>626</v>
      </c>
      <c r="X38" s="1030"/>
      <c r="Y38" s="1036" t="s">
        <v>626</v>
      </c>
      <c r="Z38" s="1030"/>
      <c r="AA38" s="1036" t="s">
        <v>626</v>
      </c>
      <c r="AB38" s="1030"/>
      <c r="AC38" s="1036" t="s">
        <v>626</v>
      </c>
      <c r="AD38" s="1030"/>
      <c r="AE38" s="1036" t="s">
        <v>626</v>
      </c>
      <c r="AF38" s="1030"/>
      <c r="AG38" s="1036" t="s">
        <v>626</v>
      </c>
      <c r="AH38" s="1030"/>
      <c r="AI38" s="1036" t="s">
        <v>626</v>
      </c>
      <c r="AJ38" s="1030"/>
      <c r="AK38" s="1036" t="s">
        <v>626</v>
      </c>
      <c r="AL38" s="1030"/>
      <c r="AM38" s="1036" t="s">
        <v>626</v>
      </c>
      <c r="AN38" s="1030"/>
      <c r="AO38" s="1036" t="s">
        <v>626</v>
      </c>
      <c r="AP38" s="1030"/>
      <c r="AQ38" s="1031"/>
      <c r="BD38" s="758">
        <v>0</v>
      </c>
    </row>
    <row s="1635" customFormat="1" customHeight="1" ht="33.75" hidden="1">
      <c r="A39" s="2392"/>
      <c r="B39" s="511"/>
      <c r="D39" s="665" t="s">
        <v>807</v>
      </c>
      <c r="E39" s="723" t="s">
        <v>953</v>
      </c>
      <c r="F39" s="660" t="s">
        <v>954</v>
      </c>
      <c r="G39" s="668"/>
      <c r="H39" s="1023"/>
      <c r="I39" s="668"/>
      <c r="J39" s="1023"/>
      <c r="K39" s="1169"/>
      <c r="L39" s="1023"/>
      <c r="M39" s="1169"/>
      <c r="N39" s="1023"/>
      <c r="O39" s="1169"/>
      <c r="P39" s="1023"/>
      <c r="Q39" s="1169"/>
      <c r="R39" s="1023"/>
      <c r="S39" s="1169"/>
      <c r="T39" s="1023"/>
      <c r="U39" s="1169"/>
      <c r="V39" s="1023"/>
      <c r="W39" s="1169"/>
      <c r="X39" s="1023"/>
      <c r="Y39" s="1169"/>
      <c r="Z39" s="1023"/>
      <c r="AA39" s="1169"/>
      <c r="AB39" s="1023"/>
      <c r="AC39" s="1169"/>
      <c r="AD39" s="1023"/>
      <c r="AE39" s="1169"/>
      <c r="AF39" s="1023"/>
      <c r="AG39" s="1169"/>
      <c r="AH39" s="1023"/>
      <c r="AI39" s="1169"/>
      <c r="AJ39" s="1023"/>
      <c r="AK39" s="1169"/>
      <c r="AL39" s="1023"/>
      <c r="AM39" s="1169"/>
      <c r="AN39" s="1023"/>
      <c r="AO39" s="1169"/>
      <c r="AP39" s="1023"/>
      <c r="AQ39" s="289" t="s">
        <v>955</v>
      </c>
      <c r="BD39" s="758">
        <v>0</v>
      </c>
    </row>
    <row s="1635" customFormat="1" customHeight="1" ht="33.75" hidden="1">
      <c r="A40" s="2392"/>
      <c r="B40" s="511"/>
      <c r="D40" s="665" t="s">
        <v>810</v>
      </c>
      <c r="E40" s="723" t="s">
        <v>956</v>
      </c>
      <c r="F40" s="1027" t="s">
        <v>957</v>
      </c>
      <c r="G40" s="741"/>
      <c r="H40" s="1023"/>
      <c r="I40" s="741"/>
      <c r="J40" s="1023"/>
      <c r="K40" s="741"/>
      <c r="L40" s="1023"/>
      <c r="M40" s="741"/>
      <c r="N40" s="1023"/>
      <c r="O40" s="741"/>
      <c r="P40" s="1023"/>
      <c r="Q40" s="741"/>
      <c r="R40" s="1023"/>
      <c r="S40" s="741"/>
      <c r="T40" s="1023"/>
      <c r="U40" s="741"/>
      <c r="V40" s="1023"/>
      <c r="W40" s="741"/>
      <c r="X40" s="1023"/>
      <c r="Y40" s="741"/>
      <c r="Z40" s="1023"/>
      <c r="AA40" s="741"/>
      <c r="AB40" s="1023"/>
      <c r="AC40" s="741"/>
      <c r="AD40" s="1023"/>
      <c r="AE40" s="741"/>
      <c r="AF40" s="1023"/>
      <c r="AG40" s="741"/>
      <c r="AH40" s="1023"/>
      <c r="AI40" s="741"/>
      <c r="AJ40" s="1023"/>
      <c r="AK40" s="741"/>
      <c r="AL40" s="1023"/>
      <c r="AM40" s="741"/>
      <c r="AN40" s="1023"/>
      <c r="AO40" s="741"/>
      <c r="AP40" s="1023"/>
      <c r="AQ40" s="289" t="s">
        <v>958</v>
      </c>
      <c r="BD40" s="758">
        <v>0</v>
      </c>
    </row>
    <row s="1635" customFormat="1" customHeight="1" ht="22.5" hidden="1">
      <c r="A41" s="2392"/>
      <c r="B41" s="511"/>
      <c r="D41" s="665" t="s">
        <v>90</v>
      </c>
      <c r="E41" s="722" t="s">
        <v>959</v>
      </c>
      <c r="F41" s="660" t="s">
        <v>626</v>
      </c>
      <c r="G41" s="660" t="s">
        <v>626</v>
      </c>
      <c r="H41" s="1024"/>
      <c r="I41" s="660" t="s">
        <v>626</v>
      </c>
      <c r="J41" s="1024"/>
      <c r="K41" s="2104" t="s">
        <v>626</v>
      </c>
      <c r="L41" s="1024"/>
      <c r="M41" s="2104" t="s">
        <v>626</v>
      </c>
      <c r="N41" s="1024"/>
      <c r="O41" s="2104" t="s">
        <v>626</v>
      </c>
      <c r="P41" s="1024"/>
      <c r="Q41" s="2104" t="s">
        <v>626</v>
      </c>
      <c r="R41" s="1024"/>
      <c r="S41" s="2104" t="s">
        <v>626</v>
      </c>
      <c r="T41" s="1024"/>
      <c r="U41" s="2104" t="s">
        <v>626</v>
      </c>
      <c r="V41" s="1024"/>
      <c r="W41" s="2104" t="s">
        <v>626</v>
      </c>
      <c r="X41" s="1024"/>
      <c r="Y41" s="2104" t="s">
        <v>626</v>
      </c>
      <c r="Z41" s="1024"/>
      <c r="AA41" s="2104" t="s">
        <v>626</v>
      </c>
      <c r="AB41" s="1024"/>
      <c r="AC41" s="2104" t="s">
        <v>626</v>
      </c>
      <c r="AD41" s="1024"/>
      <c r="AE41" s="2104" t="s">
        <v>626</v>
      </c>
      <c r="AF41" s="1024"/>
      <c r="AG41" s="2104" t="s">
        <v>626</v>
      </c>
      <c r="AH41" s="1024"/>
      <c r="AI41" s="2104" t="s">
        <v>626</v>
      </c>
      <c r="AJ41" s="1024"/>
      <c r="AK41" s="2104" t="s">
        <v>626</v>
      </c>
      <c r="AL41" s="1024"/>
      <c r="AM41" s="2104" t="s">
        <v>626</v>
      </c>
      <c r="AN41" s="1024"/>
      <c r="AO41" s="2104" t="s">
        <v>626</v>
      </c>
      <c r="AP41" s="1024"/>
      <c r="AQ41" s="302"/>
      <c r="BD41" s="758">
        <v>0</v>
      </c>
    </row>
    <row s="1635" customFormat="1" customHeight="1" ht="45" hidden="1">
      <c r="A42" s="2392"/>
      <c r="B42" s="511"/>
      <c r="D42" s="665" t="s">
        <v>404</v>
      </c>
      <c r="E42" s="723" t="s">
        <v>960</v>
      </c>
      <c r="F42" s="660" t="s">
        <v>638</v>
      </c>
      <c r="G42" s="557"/>
      <c r="H42" s="1024"/>
      <c r="I42" s="557"/>
      <c r="J42" s="1024"/>
      <c r="K42" s="557"/>
      <c r="L42" s="1024"/>
      <c r="M42" s="557"/>
      <c r="N42" s="1024"/>
      <c r="O42" s="557"/>
      <c r="P42" s="1024"/>
      <c r="Q42" s="557"/>
      <c r="R42" s="1024"/>
      <c r="S42" s="557"/>
      <c r="T42" s="1024"/>
      <c r="U42" s="557"/>
      <c r="V42" s="1024"/>
      <c r="W42" s="557"/>
      <c r="X42" s="1024"/>
      <c r="Y42" s="557"/>
      <c r="Z42" s="1024"/>
      <c r="AA42" s="557"/>
      <c r="AB42" s="1024"/>
      <c r="AC42" s="557"/>
      <c r="AD42" s="1024"/>
      <c r="AE42" s="557"/>
      <c r="AF42" s="1024"/>
      <c r="AG42" s="557"/>
      <c r="AH42" s="1024"/>
      <c r="AI42" s="557"/>
      <c r="AJ42" s="1024"/>
      <c r="AK42" s="557"/>
      <c r="AL42" s="1024"/>
      <c r="AM42" s="557"/>
      <c r="AN42" s="1024"/>
      <c r="AO42" s="557"/>
      <c r="AP42" s="1024"/>
      <c r="AQ42" s="302" t="s">
        <v>961</v>
      </c>
      <c r="BD42" s="758">
        <v>0</v>
      </c>
    </row>
    <row s="1635" customFormat="1" customHeight="1" ht="45" hidden="1">
      <c r="A43" s="2392"/>
      <c r="B43" s="511"/>
      <c r="D43" s="665" t="s">
        <v>412</v>
      </c>
      <c r="E43" s="667" t="s">
        <v>962</v>
      </c>
      <c r="F43" s="1028" t="s">
        <v>638</v>
      </c>
      <c r="G43" s="742"/>
      <c r="H43" s="1023"/>
      <c r="I43" s="742"/>
      <c r="J43" s="1023"/>
      <c r="K43" s="742"/>
      <c r="L43" s="1023"/>
      <c r="M43" s="742"/>
      <c r="N43" s="1023"/>
      <c r="O43" s="742"/>
      <c r="P43" s="1023"/>
      <c r="Q43" s="742"/>
      <c r="R43" s="1023"/>
      <c r="S43" s="742"/>
      <c r="T43" s="1023"/>
      <c r="U43" s="742"/>
      <c r="V43" s="1023"/>
      <c r="W43" s="742"/>
      <c r="X43" s="1023"/>
      <c r="Y43" s="742"/>
      <c r="Z43" s="1023"/>
      <c r="AA43" s="742"/>
      <c r="AB43" s="1023"/>
      <c r="AC43" s="742"/>
      <c r="AD43" s="1023"/>
      <c r="AE43" s="742"/>
      <c r="AF43" s="1023"/>
      <c r="AG43" s="742"/>
      <c r="AH43" s="1023"/>
      <c r="AI43" s="742"/>
      <c r="AJ43" s="1023"/>
      <c r="AK43" s="742"/>
      <c r="AL43" s="1023"/>
      <c r="AM43" s="742"/>
      <c r="AN43" s="1023"/>
      <c r="AO43" s="742"/>
      <c r="AP43" s="1023"/>
      <c r="AQ43" s="302" t="s">
        <v>963</v>
      </c>
      <c r="BD43" s="758">
        <v>0</v>
      </c>
    </row>
    <row s="1635" customFormat="1" customHeight="1" ht="11.25" hidden="1">
      <c r="A44" s="2392"/>
      <c r="B44" s="511"/>
      <c r="D44" s="665" t="s">
        <v>91</v>
      </c>
      <c r="E44" s="666" t="s">
        <v>964</v>
      </c>
      <c r="F44" s="660" t="s">
        <v>954</v>
      </c>
      <c r="G44" s="668"/>
      <c r="H44" s="1023"/>
      <c r="I44" s="668"/>
      <c r="J44" s="1023"/>
      <c r="K44" s="1169"/>
      <c r="L44" s="1023"/>
      <c r="M44" s="1169"/>
      <c r="N44" s="1023"/>
      <c r="O44" s="1169"/>
      <c r="P44" s="1023"/>
      <c r="Q44" s="1169"/>
      <c r="R44" s="1023"/>
      <c r="S44" s="1169"/>
      <c r="T44" s="1023"/>
      <c r="U44" s="1169"/>
      <c r="V44" s="1023"/>
      <c r="W44" s="1169"/>
      <c r="X44" s="1023"/>
      <c r="Y44" s="1169"/>
      <c r="Z44" s="1023"/>
      <c r="AA44" s="1169"/>
      <c r="AB44" s="1023"/>
      <c r="AC44" s="1169"/>
      <c r="AD44" s="1023"/>
      <c r="AE44" s="1169"/>
      <c r="AF44" s="1023"/>
      <c r="AG44" s="1169"/>
      <c r="AH44" s="1023"/>
      <c r="AI44" s="1169"/>
      <c r="AJ44" s="1023"/>
      <c r="AK44" s="1169"/>
      <c r="AL44" s="1023"/>
      <c r="AM44" s="1169"/>
      <c r="AN44" s="1023"/>
      <c r="AO44" s="1169"/>
      <c r="AP44" s="1023"/>
      <c r="AQ44" s="289"/>
      <c r="BD44" s="758">
        <v>0</v>
      </c>
    </row>
    <row s="1635" customFormat="1" customHeight="1" ht="11.25" hidden="1">
      <c r="A45" s="2392"/>
      <c r="B45" s="511"/>
      <c r="D45" s="665" t="s">
        <v>849</v>
      </c>
      <c r="E45" s="667" t="s">
        <v>965</v>
      </c>
      <c r="F45" s="660" t="s">
        <v>954</v>
      </c>
      <c r="G45" s="668"/>
      <c r="H45" s="1023"/>
      <c r="I45" s="668"/>
      <c r="J45" s="1023"/>
      <c r="K45" s="1169"/>
      <c r="L45" s="1023"/>
      <c r="M45" s="1169"/>
      <c r="N45" s="1023"/>
      <c r="O45" s="1169"/>
      <c r="P45" s="1023"/>
      <c r="Q45" s="1169"/>
      <c r="R45" s="1023"/>
      <c r="S45" s="1169"/>
      <c r="T45" s="1023"/>
      <c r="U45" s="1169"/>
      <c r="V45" s="1023"/>
      <c r="W45" s="1169"/>
      <c r="X45" s="1023"/>
      <c r="Y45" s="1169"/>
      <c r="Z45" s="1023"/>
      <c r="AA45" s="1169"/>
      <c r="AB45" s="1023"/>
      <c r="AC45" s="1169"/>
      <c r="AD45" s="1023"/>
      <c r="AE45" s="1169"/>
      <c r="AF45" s="1023"/>
      <c r="AG45" s="1169"/>
      <c r="AH45" s="1023"/>
      <c r="AI45" s="1169"/>
      <c r="AJ45" s="1023"/>
      <c r="AK45" s="1169"/>
      <c r="AL45" s="1023"/>
      <c r="AM45" s="1169"/>
      <c r="AN45" s="1023"/>
      <c r="AO45" s="1169"/>
      <c r="AP45" s="1023"/>
      <c r="AQ45" s="289"/>
      <c r="BD45" s="758">
        <v>0</v>
      </c>
    </row>
    <row s="1635" customFormat="1" customHeight="1" ht="11.25" hidden="1">
      <c r="A46" s="2392"/>
      <c r="B46" s="511"/>
      <c r="D46" s="665" t="s">
        <v>891</v>
      </c>
      <c r="E46" s="667" t="s">
        <v>966</v>
      </c>
      <c r="F46" s="660" t="s">
        <v>954</v>
      </c>
      <c r="G46" s="668"/>
      <c r="H46" s="1023"/>
      <c r="I46" s="668"/>
      <c r="J46" s="1023"/>
      <c r="K46" s="1169"/>
      <c r="L46" s="1023"/>
      <c r="M46" s="1169"/>
      <c r="N46" s="1023"/>
      <c r="O46" s="1169"/>
      <c r="P46" s="1023"/>
      <c r="Q46" s="1169"/>
      <c r="R46" s="1023"/>
      <c r="S46" s="1169"/>
      <c r="T46" s="1023"/>
      <c r="U46" s="1169"/>
      <c r="V46" s="1023"/>
      <c r="W46" s="1169"/>
      <c r="X46" s="1023"/>
      <c r="Y46" s="1169"/>
      <c r="Z46" s="1023"/>
      <c r="AA46" s="1169"/>
      <c r="AB46" s="1023"/>
      <c r="AC46" s="1169"/>
      <c r="AD46" s="1023"/>
      <c r="AE46" s="1169"/>
      <c r="AF46" s="1023"/>
      <c r="AG46" s="1169"/>
      <c r="AH46" s="1023"/>
      <c r="AI46" s="1169"/>
      <c r="AJ46" s="1023"/>
      <c r="AK46" s="1169"/>
      <c r="AL46" s="1023"/>
      <c r="AM46" s="1169"/>
      <c r="AN46" s="1023"/>
      <c r="AO46" s="1169"/>
      <c r="AP46" s="1023"/>
      <c r="AQ46" s="289"/>
      <c r="BD46" s="758">
        <v>0</v>
      </c>
    </row>
    <row s="1635" customFormat="1" customHeight="1" ht="11.25" hidden="1">
      <c r="A47" s="2392"/>
      <c r="B47" s="511"/>
      <c r="D47" s="665" t="s">
        <v>894</v>
      </c>
      <c r="E47" s="667" t="s">
        <v>967</v>
      </c>
      <c r="F47" s="660" t="s">
        <v>954</v>
      </c>
      <c r="G47" s="668"/>
      <c r="H47" s="1023"/>
      <c r="I47" s="668"/>
      <c r="J47" s="1023"/>
      <c r="K47" s="1169"/>
      <c r="L47" s="1023"/>
      <c r="M47" s="1169"/>
      <c r="N47" s="1023"/>
      <c r="O47" s="1169"/>
      <c r="P47" s="1023"/>
      <c r="Q47" s="1169"/>
      <c r="R47" s="1023"/>
      <c r="S47" s="1169"/>
      <c r="T47" s="1023"/>
      <c r="U47" s="1169"/>
      <c r="V47" s="1023"/>
      <c r="W47" s="1169"/>
      <c r="X47" s="1023"/>
      <c r="Y47" s="1169"/>
      <c r="Z47" s="1023"/>
      <c r="AA47" s="1169"/>
      <c r="AB47" s="1023"/>
      <c r="AC47" s="1169"/>
      <c r="AD47" s="1023"/>
      <c r="AE47" s="1169"/>
      <c r="AF47" s="1023"/>
      <c r="AG47" s="1169"/>
      <c r="AH47" s="1023"/>
      <c r="AI47" s="1169"/>
      <c r="AJ47" s="1023"/>
      <c r="AK47" s="1169"/>
      <c r="AL47" s="1023"/>
      <c r="AM47" s="1169"/>
      <c r="AN47" s="1023"/>
      <c r="AO47" s="1169"/>
      <c r="AP47" s="1023"/>
      <c r="AQ47" s="289"/>
      <c r="BD47" s="758">
        <v>0</v>
      </c>
    </row>
    <row s="1635" customFormat="1" customHeight="1" ht="11.25" hidden="1">
      <c r="A48" s="2392"/>
      <c r="B48" s="511"/>
      <c r="D48" s="665" t="s">
        <v>968</v>
      </c>
      <c r="E48" s="671" t="s">
        <v>969</v>
      </c>
      <c r="F48" s="660" t="s">
        <v>954</v>
      </c>
      <c r="G48" s="668"/>
      <c r="H48" s="1023"/>
      <c r="I48" s="668"/>
      <c r="J48" s="1023"/>
      <c r="K48" s="1169"/>
      <c r="L48" s="1023"/>
      <c r="M48" s="1169"/>
      <c r="N48" s="1023"/>
      <c r="O48" s="1169"/>
      <c r="P48" s="1023"/>
      <c r="Q48" s="1169"/>
      <c r="R48" s="1023"/>
      <c r="S48" s="1169"/>
      <c r="T48" s="1023"/>
      <c r="U48" s="1169"/>
      <c r="V48" s="1023"/>
      <c r="W48" s="1169"/>
      <c r="X48" s="1023"/>
      <c r="Y48" s="1169"/>
      <c r="Z48" s="1023"/>
      <c r="AA48" s="1169"/>
      <c r="AB48" s="1023"/>
      <c r="AC48" s="1169"/>
      <c r="AD48" s="1023"/>
      <c r="AE48" s="1169"/>
      <c r="AF48" s="1023"/>
      <c r="AG48" s="1169"/>
      <c r="AH48" s="1023"/>
      <c r="AI48" s="1169"/>
      <c r="AJ48" s="1023"/>
      <c r="AK48" s="1169"/>
      <c r="AL48" s="1023"/>
      <c r="AM48" s="1169"/>
      <c r="AN48" s="1023"/>
      <c r="AO48" s="1169"/>
      <c r="AP48" s="1023"/>
      <c r="AQ48" s="289"/>
      <c r="BD48" s="758">
        <v>0</v>
      </c>
    </row>
    <row s="1635" customFormat="1" customHeight="1" ht="11.25" hidden="1">
      <c r="A49" s="2392"/>
      <c r="B49" s="511"/>
      <c r="D49" s="665" t="s">
        <v>970</v>
      </c>
      <c r="E49" s="671" t="s">
        <v>971</v>
      </c>
      <c r="F49" s="660" t="s">
        <v>954</v>
      </c>
      <c r="G49" s="668"/>
      <c r="H49" s="1023"/>
      <c r="I49" s="668"/>
      <c r="J49" s="1023"/>
      <c r="K49" s="1169"/>
      <c r="L49" s="1023"/>
      <c r="M49" s="1169"/>
      <c r="N49" s="1023"/>
      <c r="O49" s="1169"/>
      <c r="P49" s="1023"/>
      <c r="Q49" s="1169"/>
      <c r="R49" s="1023"/>
      <c r="S49" s="1169"/>
      <c r="T49" s="1023"/>
      <c r="U49" s="1169"/>
      <c r="V49" s="1023"/>
      <c r="W49" s="1169"/>
      <c r="X49" s="1023"/>
      <c r="Y49" s="1169"/>
      <c r="Z49" s="1023"/>
      <c r="AA49" s="1169"/>
      <c r="AB49" s="1023"/>
      <c r="AC49" s="1169"/>
      <c r="AD49" s="1023"/>
      <c r="AE49" s="1169"/>
      <c r="AF49" s="1023"/>
      <c r="AG49" s="1169"/>
      <c r="AH49" s="1023"/>
      <c r="AI49" s="1169"/>
      <c r="AJ49" s="1023"/>
      <c r="AK49" s="1169"/>
      <c r="AL49" s="1023"/>
      <c r="AM49" s="1169"/>
      <c r="AN49" s="1023"/>
      <c r="AO49" s="1169"/>
      <c r="AP49" s="1023"/>
      <c r="AQ49" s="289"/>
      <c r="BD49" s="758">
        <v>0</v>
      </c>
    </row>
    <row s="1635" customFormat="1" customHeight="1" ht="11.25" hidden="1">
      <c r="A50" s="2392"/>
      <c r="B50" s="511"/>
      <c r="D50" s="665" t="s">
        <v>972</v>
      </c>
      <c r="E50" s="667" t="s">
        <v>973</v>
      </c>
      <c r="F50" s="660" t="s">
        <v>954</v>
      </c>
      <c r="G50" s="668"/>
      <c r="H50" s="1023"/>
      <c r="I50" s="668"/>
      <c r="J50" s="1023"/>
      <c r="K50" s="1169"/>
      <c r="L50" s="1023"/>
      <c r="M50" s="1169"/>
      <c r="N50" s="1023"/>
      <c r="O50" s="1169"/>
      <c r="P50" s="1023"/>
      <c r="Q50" s="1169"/>
      <c r="R50" s="1023"/>
      <c r="S50" s="1169"/>
      <c r="T50" s="1023"/>
      <c r="U50" s="1169"/>
      <c r="V50" s="1023"/>
      <c r="W50" s="1169"/>
      <c r="X50" s="1023"/>
      <c r="Y50" s="1169"/>
      <c r="Z50" s="1023"/>
      <c r="AA50" s="1169"/>
      <c r="AB50" s="1023"/>
      <c r="AC50" s="1169"/>
      <c r="AD50" s="1023"/>
      <c r="AE50" s="1169"/>
      <c r="AF50" s="1023"/>
      <c r="AG50" s="1169"/>
      <c r="AH50" s="1023"/>
      <c r="AI50" s="1169"/>
      <c r="AJ50" s="1023"/>
      <c r="AK50" s="1169"/>
      <c r="AL50" s="1023"/>
      <c r="AM50" s="1169"/>
      <c r="AN50" s="1023"/>
      <c r="AO50" s="1169"/>
      <c r="AP50" s="1023"/>
      <c r="AQ50" s="289"/>
      <c r="BD50" s="758">
        <v>0</v>
      </c>
    </row>
    <row s="1635" customFormat="1" customHeight="1" ht="11.25" hidden="1">
      <c r="A51" s="2392"/>
      <c r="B51" s="511"/>
      <c r="D51" s="665" t="s">
        <v>974</v>
      </c>
      <c r="E51" s="667" t="s">
        <v>975</v>
      </c>
      <c r="F51" s="660" t="s">
        <v>954</v>
      </c>
      <c r="G51" s="668"/>
      <c r="H51" s="1023"/>
      <c r="I51" s="668"/>
      <c r="J51" s="1023"/>
      <c r="K51" s="1169"/>
      <c r="L51" s="1023"/>
      <c r="M51" s="1169"/>
      <c r="N51" s="1023"/>
      <c r="O51" s="1169"/>
      <c r="P51" s="1023"/>
      <c r="Q51" s="1169"/>
      <c r="R51" s="1023"/>
      <c r="S51" s="1169"/>
      <c r="T51" s="1023"/>
      <c r="U51" s="1169"/>
      <c r="V51" s="1023"/>
      <c r="W51" s="1169"/>
      <c r="X51" s="1023"/>
      <c r="Y51" s="1169"/>
      <c r="Z51" s="1023"/>
      <c r="AA51" s="1169"/>
      <c r="AB51" s="1023"/>
      <c r="AC51" s="1169"/>
      <c r="AD51" s="1023"/>
      <c r="AE51" s="1169"/>
      <c r="AF51" s="1023"/>
      <c r="AG51" s="1169"/>
      <c r="AH51" s="1023"/>
      <c r="AI51" s="1169"/>
      <c r="AJ51" s="1023"/>
      <c r="AK51" s="1169"/>
      <c r="AL51" s="1023"/>
      <c r="AM51" s="1169"/>
      <c r="AN51" s="1023"/>
      <c r="AO51" s="1169"/>
      <c r="AP51" s="1023"/>
      <c r="AQ51" s="289"/>
      <c r="BD51" s="758">
        <v>0</v>
      </c>
    </row>
    <row s="1635" customFormat="1" customHeight="1" ht="45" hidden="1">
      <c r="A52" s="2392"/>
      <c r="B52" s="511"/>
      <c r="D52" s="665" t="s">
        <v>116</v>
      </c>
      <c r="E52" s="666" t="s">
        <v>976</v>
      </c>
      <c r="F52" s="660" t="s">
        <v>954</v>
      </c>
      <c r="G52" s="668"/>
      <c r="H52" s="1023"/>
      <c r="I52" s="668"/>
      <c r="J52" s="1023"/>
      <c r="K52" s="1169"/>
      <c r="L52" s="1023"/>
      <c r="M52" s="1169"/>
      <c r="N52" s="1023"/>
      <c r="O52" s="1169"/>
      <c r="P52" s="1023"/>
      <c r="Q52" s="1169"/>
      <c r="R52" s="1023"/>
      <c r="S52" s="1169"/>
      <c r="T52" s="1023"/>
      <c r="U52" s="1169"/>
      <c r="V52" s="1023"/>
      <c r="W52" s="1169"/>
      <c r="X52" s="1023"/>
      <c r="Y52" s="1169"/>
      <c r="Z52" s="1023"/>
      <c r="AA52" s="1169"/>
      <c r="AB52" s="1023"/>
      <c r="AC52" s="1169"/>
      <c r="AD52" s="1023"/>
      <c r="AE52" s="1169"/>
      <c r="AF52" s="1023"/>
      <c r="AG52" s="1169"/>
      <c r="AH52" s="1023"/>
      <c r="AI52" s="1169"/>
      <c r="AJ52" s="1023"/>
      <c r="AK52" s="1169"/>
      <c r="AL52" s="1023"/>
      <c r="AM52" s="1169"/>
      <c r="AN52" s="1023"/>
      <c r="AO52" s="1169"/>
      <c r="AP52" s="1023"/>
      <c r="AQ52" s="289"/>
      <c r="BD52" s="758">
        <v>0</v>
      </c>
    </row>
    <row s="1635" customFormat="1" customHeight="1" ht="11.25" hidden="1">
      <c r="A53" s="2392"/>
      <c r="B53" s="511"/>
      <c r="D53" s="665" t="s">
        <v>393</v>
      </c>
      <c r="E53" s="667" t="s">
        <v>965</v>
      </c>
      <c r="F53" s="660" t="s">
        <v>954</v>
      </c>
      <c r="G53" s="668"/>
      <c r="H53" s="1023"/>
      <c r="I53" s="668"/>
      <c r="J53" s="1023"/>
      <c r="K53" s="1169"/>
      <c r="L53" s="1023"/>
      <c r="M53" s="1169"/>
      <c r="N53" s="1023"/>
      <c r="O53" s="1169"/>
      <c r="P53" s="1023"/>
      <c r="Q53" s="1169"/>
      <c r="R53" s="1023"/>
      <c r="S53" s="1169"/>
      <c r="T53" s="1023"/>
      <c r="U53" s="1169"/>
      <c r="V53" s="1023"/>
      <c r="W53" s="1169"/>
      <c r="X53" s="1023"/>
      <c r="Y53" s="1169"/>
      <c r="Z53" s="1023"/>
      <c r="AA53" s="1169"/>
      <c r="AB53" s="1023"/>
      <c r="AC53" s="1169"/>
      <c r="AD53" s="1023"/>
      <c r="AE53" s="1169"/>
      <c r="AF53" s="1023"/>
      <c r="AG53" s="1169"/>
      <c r="AH53" s="1023"/>
      <c r="AI53" s="1169"/>
      <c r="AJ53" s="1023"/>
      <c r="AK53" s="1169"/>
      <c r="AL53" s="1023"/>
      <c r="AM53" s="1169"/>
      <c r="AN53" s="1023"/>
      <c r="AO53" s="1169"/>
      <c r="AP53" s="1023"/>
      <c r="AQ53" s="289"/>
      <c r="BD53" s="758">
        <v>0</v>
      </c>
    </row>
    <row s="1635" customFormat="1" customHeight="1" ht="11.25" hidden="1">
      <c r="A54" s="2392"/>
      <c r="B54" s="511"/>
      <c r="D54" s="665" t="s">
        <v>977</v>
      </c>
      <c r="E54" s="667" t="s">
        <v>966</v>
      </c>
      <c r="F54" s="660" t="s">
        <v>954</v>
      </c>
      <c r="G54" s="668"/>
      <c r="H54" s="1023"/>
      <c r="I54" s="668"/>
      <c r="J54" s="1023"/>
      <c r="K54" s="1169"/>
      <c r="L54" s="1023"/>
      <c r="M54" s="1169"/>
      <c r="N54" s="1023"/>
      <c r="O54" s="1169"/>
      <c r="P54" s="1023"/>
      <c r="Q54" s="1169"/>
      <c r="R54" s="1023"/>
      <c r="S54" s="1169"/>
      <c r="T54" s="1023"/>
      <c r="U54" s="1169"/>
      <c r="V54" s="1023"/>
      <c r="W54" s="1169"/>
      <c r="X54" s="1023"/>
      <c r="Y54" s="1169"/>
      <c r="Z54" s="1023"/>
      <c r="AA54" s="1169"/>
      <c r="AB54" s="1023"/>
      <c r="AC54" s="1169"/>
      <c r="AD54" s="1023"/>
      <c r="AE54" s="1169"/>
      <c r="AF54" s="1023"/>
      <c r="AG54" s="1169"/>
      <c r="AH54" s="1023"/>
      <c r="AI54" s="1169"/>
      <c r="AJ54" s="1023"/>
      <c r="AK54" s="1169"/>
      <c r="AL54" s="1023"/>
      <c r="AM54" s="1169"/>
      <c r="AN54" s="1023"/>
      <c r="AO54" s="1169"/>
      <c r="AP54" s="1023"/>
      <c r="AQ54" s="289"/>
      <c r="BD54" s="758">
        <v>0</v>
      </c>
    </row>
    <row s="1635" customFormat="1" customHeight="1" ht="11.25" hidden="1">
      <c r="A55" s="2392"/>
      <c r="B55" s="511"/>
      <c r="D55" s="665" t="s">
        <v>978</v>
      </c>
      <c r="E55" s="667" t="s">
        <v>967</v>
      </c>
      <c r="F55" s="660" t="s">
        <v>954</v>
      </c>
      <c r="G55" s="668"/>
      <c r="H55" s="1023"/>
      <c r="I55" s="668"/>
      <c r="J55" s="1023"/>
      <c r="K55" s="1169"/>
      <c r="L55" s="1023"/>
      <c r="M55" s="1169"/>
      <c r="N55" s="1023"/>
      <c r="O55" s="1169"/>
      <c r="P55" s="1023"/>
      <c r="Q55" s="1169"/>
      <c r="R55" s="1023"/>
      <c r="S55" s="1169"/>
      <c r="T55" s="1023"/>
      <c r="U55" s="1169"/>
      <c r="V55" s="1023"/>
      <c r="W55" s="1169"/>
      <c r="X55" s="1023"/>
      <c r="Y55" s="1169"/>
      <c r="Z55" s="1023"/>
      <c r="AA55" s="1169"/>
      <c r="AB55" s="1023"/>
      <c r="AC55" s="1169"/>
      <c r="AD55" s="1023"/>
      <c r="AE55" s="1169"/>
      <c r="AF55" s="1023"/>
      <c r="AG55" s="1169"/>
      <c r="AH55" s="1023"/>
      <c r="AI55" s="1169"/>
      <c r="AJ55" s="1023"/>
      <c r="AK55" s="1169"/>
      <c r="AL55" s="1023"/>
      <c r="AM55" s="1169"/>
      <c r="AN55" s="1023"/>
      <c r="AO55" s="1169"/>
      <c r="AP55" s="1023"/>
      <c r="AQ55" s="289"/>
      <c r="BD55" s="758">
        <v>0</v>
      </c>
    </row>
    <row s="1635" customFormat="1" customHeight="1" ht="11.25" hidden="1">
      <c r="A56" s="2392"/>
      <c r="B56" s="511"/>
      <c r="D56" s="665" t="s">
        <v>979</v>
      </c>
      <c r="E56" s="671" t="s">
        <v>969</v>
      </c>
      <c r="F56" s="660" t="s">
        <v>954</v>
      </c>
      <c r="G56" s="668"/>
      <c r="H56" s="1023"/>
      <c r="I56" s="668"/>
      <c r="J56" s="1023"/>
      <c r="K56" s="1169"/>
      <c r="L56" s="1023"/>
      <c r="M56" s="1169"/>
      <c r="N56" s="1023"/>
      <c r="O56" s="1169"/>
      <c r="P56" s="1023"/>
      <c r="Q56" s="1169"/>
      <c r="R56" s="1023"/>
      <c r="S56" s="1169"/>
      <c r="T56" s="1023"/>
      <c r="U56" s="1169"/>
      <c r="V56" s="1023"/>
      <c r="W56" s="1169"/>
      <c r="X56" s="1023"/>
      <c r="Y56" s="1169"/>
      <c r="Z56" s="1023"/>
      <c r="AA56" s="1169"/>
      <c r="AB56" s="1023"/>
      <c r="AC56" s="1169"/>
      <c r="AD56" s="1023"/>
      <c r="AE56" s="1169"/>
      <c r="AF56" s="1023"/>
      <c r="AG56" s="1169"/>
      <c r="AH56" s="1023"/>
      <c r="AI56" s="1169"/>
      <c r="AJ56" s="1023"/>
      <c r="AK56" s="1169"/>
      <c r="AL56" s="1023"/>
      <c r="AM56" s="1169"/>
      <c r="AN56" s="1023"/>
      <c r="AO56" s="1169"/>
      <c r="AP56" s="1023"/>
      <c r="AQ56" s="289"/>
      <c r="BD56" s="758">
        <v>0</v>
      </c>
    </row>
    <row s="1635" customFormat="1" customHeight="1" ht="11.25" hidden="1">
      <c r="A57" s="2392"/>
      <c r="B57" s="511"/>
      <c r="D57" s="665" t="s">
        <v>980</v>
      </c>
      <c r="E57" s="671" t="s">
        <v>971</v>
      </c>
      <c r="F57" s="660" t="s">
        <v>954</v>
      </c>
      <c r="G57" s="668"/>
      <c r="H57" s="1023"/>
      <c r="I57" s="668"/>
      <c r="J57" s="1023"/>
      <c r="K57" s="1169"/>
      <c r="L57" s="1023"/>
      <c r="M57" s="1169"/>
      <c r="N57" s="1023"/>
      <c r="O57" s="1169"/>
      <c r="P57" s="1023"/>
      <c r="Q57" s="1169"/>
      <c r="R57" s="1023"/>
      <c r="S57" s="1169"/>
      <c r="T57" s="1023"/>
      <c r="U57" s="1169"/>
      <c r="V57" s="1023"/>
      <c r="W57" s="1169"/>
      <c r="X57" s="1023"/>
      <c r="Y57" s="1169"/>
      <c r="Z57" s="1023"/>
      <c r="AA57" s="1169"/>
      <c r="AB57" s="1023"/>
      <c r="AC57" s="1169"/>
      <c r="AD57" s="1023"/>
      <c r="AE57" s="1169"/>
      <c r="AF57" s="1023"/>
      <c r="AG57" s="1169"/>
      <c r="AH57" s="1023"/>
      <c r="AI57" s="1169"/>
      <c r="AJ57" s="1023"/>
      <c r="AK57" s="1169"/>
      <c r="AL57" s="1023"/>
      <c r="AM57" s="1169"/>
      <c r="AN57" s="1023"/>
      <c r="AO57" s="1169"/>
      <c r="AP57" s="1023"/>
      <c r="AQ57" s="289"/>
      <c r="BD57" s="758">
        <v>0</v>
      </c>
    </row>
    <row s="1635" customFormat="1" customHeight="1" ht="11.25" hidden="1">
      <c r="A58" s="2392"/>
      <c r="B58" s="511"/>
      <c r="D58" s="665" t="s">
        <v>981</v>
      </c>
      <c r="E58" s="667" t="s">
        <v>973</v>
      </c>
      <c r="F58" s="660" t="s">
        <v>954</v>
      </c>
      <c r="G58" s="668"/>
      <c r="H58" s="1023"/>
      <c r="I58" s="668"/>
      <c r="J58" s="1023"/>
      <c r="K58" s="1169"/>
      <c r="L58" s="1023"/>
      <c r="M58" s="1169"/>
      <c r="N58" s="1023"/>
      <c r="O58" s="1169"/>
      <c r="P58" s="1023"/>
      <c r="Q58" s="1169"/>
      <c r="R58" s="1023"/>
      <c r="S58" s="1169"/>
      <c r="T58" s="1023"/>
      <c r="U58" s="1169"/>
      <c r="V58" s="1023"/>
      <c r="W58" s="1169"/>
      <c r="X58" s="1023"/>
      <c r="Y58" s="1169"/>
      <c r="Z58" s="1023"/>
      <c r="AA58" s="1169"/>
      <c r="AB58" s="1023"/>
      <c r="AC58" s="1169"/>
      <c r="AD58" s="1023"/>
      <c r="AE58" s="1169"/>
      <c r="AF58" s="1023"/>
      <c r="AG58" s="1169"/>
      <c r="AH58" s="1023"/>
      <c r="AI58" s="1169"/>
      <c r="AJ58" s="1023"/>
      <c r="AK58" s="1169"/>
      <c r="AL58" s="1023"/>
      <c r="AM58" s="1169"/>
      <c r="AN58" s="1023"/>
      <c r="AO58" s="1169"/>
      <c r="AP58" s="1023"/>
      <c r="AQ58" s="289"/>
      <c r="BD58" s="758">
        <v>0</v>
      </c>
    </row>
    <row s="1635" customFormat="1" customHeight="1" ht="11.25" hidden="1">
      <c r="A59" s="2392"/>
      <c r="B59" s="511"/>
      <c r="D59" s="665" t="s">
        <v>982</v>
      </c>
      <c r="E59" s="667" t="s">
        <v>975</v>
      </c>
      <c r="F59" s="660" t="s">
        <v>954</v>
      </c>
      <c r="G59" s="668"/>
      <c r="H59" s="1023"/>
      <c r="I59" s="668"/>
      <c r="J59" s="1023"/>
      <c r="K59" s="1169"/>
      <c r="L59" s="1023"/>
      <c r="M59" s="1169"/>
      <c r="N59" s="1023"/>
      <c r="O59" s="1169"/>
      <c r="P59" s="1023"/>
      <c r="Q59" s="1169"/>
      <c r="R59" s="1023"/>
      <c r="S59" s="1169"/>
      <c r="T59" s="1023"/>
      <c r="U59" s="1169"/>
      <c r="V59" s="1023"/>
      <c r="W59" s="1169"/>
      <c r="X59" s="1023"/>
      <c r="Y59" s="1169"/>
      <c r="Z59" s="1023"/>
      <c r="AA59" s="1169"/>
      <c r="AB59" s="1023"/>
      <c r="AC59" s="1169"/>
      <c r="AD59" s="1023"/>
      <c r="AE59" s="1169"/>
      <c r="AF59" s="1023"/>
      <c r="AG59" s="1169"/>
      <c r="AH59" s="1023"/>
      <c r="AI59" s="1169"/>
      <c r="AJ59" s="1023"/>
      <c r="AK59" s="1169"/>
      <c r="AL59" s="1023"/>
      <c r="AM59" s="1169"/>
      <c r="AN59" s="1023"/>
      <c r="AO59" s="1169"/>
      <c r="AP59" s="1023"/>
      <c r="AQ59" s="289"/>
      <c r="BD59" s="758">
        <v>0</v>
      </c>
    </row>
    <row s="1635" customFormat="1" customHeight="1" ht="33.75" hidden="1">
      <c r="A60" s="2392"/>
      <c r="B60" s="511"/>
      <c r="D60" s="665" t="s">
        <v>92</v>
      </c>
      <c r="E60" s="666" t="s">
        <v>983</v>
      </c>
      <c r="F60" s="721" t="s">
        <v>638</v>
      </c>
      <c r="G60" s="742"/>
      <c r="H60" s="1023"/>
      <c r="I60" s="742"/>
      <c r="J60" s="1023"/>
      <c r="K60" s="742"/>
      <c r="L60" s="1023"/>
      <c r="M60" s="742"/>
      <c r="N60" s="1023"/>
      <c r="O60" s="742"/>
      <c r="P60" s="1023"/>
      <c r="Q60" s="742"/>
      <c r="R60" s="1023"/>
      <c r="S60" s="742"/>
      <c r="T60" s="1023"/>
      <c r="U60" s="742"/>
      <c r="V60" s="1023"/>
      <c r="W60" s="742"/>
      <c r="X60" s="1023"/>
      <c r="Y60" s="742"/>
      <c r="Z60" s="1023"/>
      <c r="AA60" s="742"/>
      <c r="AB60" s="1023"/>
      <c r="AC60" s="742"/>
      <c r="AD60" s="1023"/>
      <c r="AE60" s="742"/>
      <c r="AF60" s="1023"/>
      <c r="AG60" s="742"/>
      <c r="AH60" s="1023"/>
      <c r="AI60" s="742"/>
      <c r="AJ60" s="1023"/>
      <c r="AK60" s="742"/>
      <c r="AL60" s="1023"/>
      <c r="AM60" s="742"/>
      <c r="AN60" s="1023"/>
      <c r="AO60" s="742"/>
      <c r="AP60" s="1023"/>
      <c r="AQ60" s="302" t="s">
        <v>984</v>
      </c>
      <c r="BD60" s="758">
        <v>0</v>
      </c>
    </row>
    <row s="1635" customFormat="1" customHeight="1" ht="33.75" hidden="1">
      <c r="A61" s="2392"/>
      <c r="B61" s="511"/>
      <c r="D61" s="665" t="s">
        <v>93</v>
      </c>
      <c r="E61" s="666" t="s">
        <v>985</v>
      </c>
      <c r="F61" s="726" t="s">
        <v>915</v>
      </c>
      <c r="G61" s="668"/>
      <c r="H61" s="1023"/>
      <c r="I61" s="668"/>
      <c r="J61" s="1023"/>
      <c r="K61" s="1169"/>
      <c r="L61" s="1023"/>
      <c r="M61" s="1169"/>
      <c r="N61" s="1023"/>
      <c r="O61" s="1169"/>
      <c r="P61" s="1023"/>
      <c r="Q61" s="1169"/>
      <c r="R61" s="1023"/>
      <c r="S61" s="1169"/>
      <c r="T61" s="1023"/>
      <c r="U61" s="1169"/>
      <c r="V61" s="1023"/>
      <c r="W61" s="1169"/>
      <c r="X61" s="1023"/>
      <c r="Y61" s="1169"/>
      <c r="Z61" s="1023"/>
      <c r="AA61" s="1169"/>
      <c r="AB61" s="1023"/>
      <c r="AC61" s="1169"/>
      <c r="AD61" s="1023"/>
      <c r="AE61" s="1169"/>
      <c r="AF61" s="1023"/>
      <c r="AG61" s="1169"/>
      <c r="AH61" s="1023"/>
      <c r="AI61" s="1169"/>
      <c r="AJ61" s="1023"/>
      <c r="AK61" s="1169"/>
      <c r="AL61" s="1023"/>
      <c r="AM61" s="1169"/>
      <c r="AN61" s="1023"/>
      <c r="AO61" s="1169"/>
      <c r="AP61" s="1023"/>
      <c r="AQ61" s="289"/>
      <c r="BD61" s="758">
        <v>0</v>
      </c>
    </row>
    <row s="1635" customFormat="1" customHeight="1" ht="22.5" hidden="1">
      <c r="A62" s="2392"/>
      <c r="B62" s="511" t="s">
        <v>668</v>
      </c>
      <c r="D62" s="665" t="s">
        <v>99</v>
      </c>
      <c r="E62" s="666" t="s">
        <v>986</v>
      </c>
      <c r="F62" s="726" t="s">
        <v>386</v>
      </c>
      <c r="G62" s="382"/>
      <c r="H62" s="1023"/>
      <c r="I62" s="382"/>
      <c r="J62" s="1023"/>
      <c r="K62" s="1164"/>
      <c r="L62" s="1023"/>
      <c r="M62" s="1164"/>
      <c r="N62" s="1023"/>
      <c r="O62" s="1164"/>
      <c r="P62" s="1023"/>
      <c r="Q62" s="1164"/>
      <c r="R62" s="1023"/>
      <c r="S62" s="1164"/>
      <c r="T62" s="1023"/>
      <c r="U62" s="1164"/>
      <c r="V62" s="1023"/>
      <c r="W62" s="1164"/>
      <c r="X62" s="1023"/>
      <c r="Y62" s="1164"/>
      <c r="Z62" s="1023"/>
      <c r="AA62" s="1164"/>
      <c r="AB62" s="1023"/>
      <c r="AC62" s="1164"/>
      <c r="AD62" s="1023"/>
      <c r="AE62" s="1164"/>
      <c r="AF62" s="1023"/>
      <c r="AG62" s="1164"/>
      <c r="AH62" s="1023"/>
      <c r="AI62" s="1164"/>
      <c r="AJ62" s="1023"/>
      <c r="AK62" s="1164"/>
      <c r="AL62" s="1023"/>
      <c r="AM62" s="1164"/>
      <c r="AN62" s="1023"/>
      <c r="AO62" s="1164"/>
      <c r="AP62" s="1023"/>
      <c r="AQ62" s="289" t="s">
        <v>727</v>
      </c>
      <c r="BD62" s="758">
        <v>0</v>
      </c>
    </row>
    <row s="1635" customFormat="1" customHeight="1" ht="45" hidden="1">
      <c r="A63" s="2392"/>
      <c r="B63" s="511" t="s">
        <v>668</v>
      </c>
      <c r="D63" s="665" t="s">
        <v>987</v>
      </c>
      <c r="E63" s="667" t="s">
        <v>988</v>
      </c>
      <c r="F63" s="721" t="s">
        <v>386</v>
      </c>
      <c r="G63" s="382"/>
      <c r="H63" s="1023"/>
      <c r="I63" s="382"/>
      <c r="J63" s="1023"/>
      <c r="K63" s="1164"/>
      <c r="L63" s="1023"/>
      <c r="M63" s="1164"/>
      <c r="N63" s="1023"/>
      <c r="O63" s="1164"/>
      <c r="P63" s="1023"/>
      <c r="Q63" s="1164"/>
      <c r="R63" s="1023"/>
      <c r="S63" s="1164"/>
      <c r="T63" s="1023"/>
      <c r="U63" s="1164"/>
      <c r="V63" s="1023"/>
      <c r="W63" s="1164"/>
      <c r="X63" s="1023"/>
      <c r="Y63" s="1164"/>
      <c r="Z63" s="1023"/>
      <c r="AA63" s="1164"/>
      <c r="AB63" s="1023"/>
      <c r="AC63" s="1164"/>
      <c r="AD63" s="1023"/>
      <c r="AE63" s="1164"/>
      <c r="AF63" s="1023"/>
      <c r="AG63" s="1164"/>
      <c r="AH63" s="1023"/>
      <c r="AI63" s="1164"/>
      <c r="AJ63" s="1023"/>
      <c r="AK63" s="1164"/>
      <c r="AL63" s="1023"/>
      <c r="AM63" s="1164"/>
      <c r="AN63" s="1023"/>
      <c r="AO63" s="1164"/>
      <c r="AP63" s="1023"/>
      <c r="AQ63" s="289" t="s">
        <v>727</v>
      </c>
      <c r="BD63" s="758">
        <v>0</v>
      </c>
    </row>
    <row s="1635" customFormat="1" customHeight="1" ht="11.549999999999999">
      <c r="A64" s="1033"/>
      <c r="B64" s="518"/>
      <c r="D64" s="1034"/>
      <c r="E64" s="1035"/>
      <c r="K64" s="1635"/>
      <c r="L64" s="1635"/>
      <c r="M64" s="1635"/>
      <c r="N64" s="1635"/>
      <c r="O64" s="1635"/>
      <c r="P64" s="1635"/>
      <c r="Q64" s="1635"/>
      <c r="R64" s="1635"/>
      <c r="S64" s="1635"/>
      <c r="T64" s="1635"/>
      <c r="U64" s="1635"/>
      <c r="V64" s="1635"/>
      <c r="W64" s="1635"/>
      <c r="X64" s="1635"/>
      <c r="Y64" s="1635"/>
      <c r="Z64" s="1635"/>
      <c r="AA64" s="1635"/>
      <c r="AB64" s="1635"/>
      <c r="AC64" s="1635"/>
      <c r="AD64" s="1635"/>
      <c r="AE64" s="1635"/>
      <c r="AF64" s="1635"/>
      <c r="AG64" s="1635"/>
      <c r="AH64" s="1635"/>
      <c r="AI64" s="1635"/>
      <c r="AJ64" s="1635"/>
      <c r="AK64" s="1635"/>
      <c r="AL64" s="1635"/>
      <c r="AM64" s="1635"/>
      <c r="AN64" s="1635"/>
      <c r="AO64" s="1635"/>
      <c r="AP64" s="1635"/>
      <c r="BD64" s="509">
        <v>11</v>
      </c>
    </row>
    <row s="1635" customFormat="1" customHeight="1" ht="22.5" hidden="1">
      <c r="A65" s="2392" t="s">
        <v>989</v>
      </c>
      <c r="B65" s="511"/>
      <c r="D65" s="665">
        <v>1</v>
      </c>
      <c r="E65" s="744" t="s">
        <v>990</v>
      </c>
      <c r="F65" s="740" t="s">
        <v>905</v>
      </c>
      <c r="G65" s="741"/>
      <c r="H65" s="1029"/>
      <c r="I65" s="741"/>
      <c r="J65" s="1029"/>
      <c r="K65" s="741"/>
      <c r="L65" s="1029"/>
      <c r="M65" s="741"/>
      <c r="N65" s="1029"/>
      <c r="O65" s="741"/>
      <c r="P65" s="1029"/>
      <c r="Q65" s="741"/>
      <c r="R65" s="1029"/>
      <c r="S65" s="741"/>
      <c r="T65" s="1029"/>
      <c r="U65" s="741"/>
      <c r="V65" s="1029"/>
      <c r="W65" s="741"/>
      <c r="X65" s="1029"/>
      <c r="Y65" s="741"/>
      <c r="Z65" s="1029"/>
      <c r="AA65" s="741"/>
      <c r="AB65" s="1029"/>
      <c r="AC65" s="741"/>
      <c r="AD65" s="1029"/>
      <c r="AE65" s="741"/>
      <c r="AF65" s="1029"/>
      <c r="AG65" s="741"/>
      <c r="AH65" s="1029"/>
      <c r="AI65" s="741"/>
      <c r="AJ65" s="1029"/>
      <c r="AK65" s="741"/>
      <c r="AL65" s="1029"/>
      <c r="AM65" s="741"/>
      <c r="AN65" s="1029"/>
      <c r="AO65" s="741"/>
      <c r="AP65" s="1029"/>
      <c r="AQ65" s="301" t="s">
        <v>991</v>
      </c>
      <c r="BD65" s="758">
        <v>0</v>
      </c>
    </row>
    <row s="1635" customFormat="1" customHeight="1" ht="56.25" hidden="1">
      <c r="A66" s="2392"/>
      <c r="B66" s="511"/>
      <c r="D66" s="743" t="s">
        <v>104</v>
      </c>
      <c r="E66" s="707" t="s">
        <v>992</v>
      </c>
      <c r="F66" s="660" t="s">
        <v>626</v>
      </c>
      <c r="G66" s="660" t="s">
        <v>626</v>
      </c>
      <c r="H66" s="519"/>
      <c r="I66" s="660" t="s">
        <v>626</v>
      </c>
      <c r="J66" s="519"/>
      <c r="K66" s="2104" t="s">
        <v>626</v>
      </c>
      <c r="L66" s="519"/>
      <c r="M66" s="2104" t="s">
        <v>626</v>
      </c>
      <c r="N66" s="519"/>
      <c r="O66" s="2104" t="s">
        <v>626</v>
      </c>
      <c r="P66" s="519"/>
      <c r="Q66" s="2104" t="s">
        <v>626</v>
      </c>
      <c r="R66" s="519"/>
      <c r="S66" s="2104" t="s">
        <v>626</v>
      </c>
      <c r="T66" s="519"/>
      <c r="U66" s="2104" t="s">
        <v>626</v>
      </c>
      <c r="V66" s="519"/>
      <c r="W66" s="2104" t="s">
        <v>626</v>
      </c>
      <c r="X66" s="519"/>
      <c r="Y66" s="2104" t="s">
        <v>626</v>
      </c>
      <c r="Z66" s="519"/>
      <c r="AA66" s="2104" t="s">
        <v>626</v>
      </c>
      <c r="AB66" s="519"/>
      <c r="AC66" s="2104" t="s">
        <v>626</v>
      </c>
      <c r="AD66" s="519"/>
      <c r="AE66" s="2104" t="s">
        <v>626</v>
      </c>
      <c r="AF66" s="519"/>
      <c r="AG66" s="2104" t="s">
        <v>626</v>
      </c>
      <c r="AH66" s="519"/>
      <c r="AI66" s="2104" t="s">
        <v>626</v>
      </c>
      <c r="AJ66" s="519"/>
      <c r="AK66" s="2104" t="s">
        <v>626</v>
      </c>
      <c r="AL66" s="519"/>
      <c r="AM66" s="2104" t="s">
        <v>626</v>
      </c>
      <c r="AN66" s="519"/>
      <c r="AO66" s="2104" t="s">
        <v>626</v>
      </c>
      <c r="AP66" s="519"/>
      <c r="AQ66" s="289"/>
      <c r="BD66" s="758">
        <v>0</v>
      </c>
    </row>
    <row s="1635" customFormat="1" customHeight="1" ht="33.75" hidden="1">
      <c r="A67" s="2392"/>
      <c r="B67" s="511"/>
      <c r="D67" s="743" t="s">
        <v>804</v>
      </c>
      <c r="E67" s="954" t="s">
        <v>993</v>
      </c>
      <c r="F67" s="660" t="s">
        <v>957</v>
      </c>
      <c r="G67" s="727"/>
      <c r="H67" s="519"/>
      <c r="I67" s="727"/>
      <c r="J67" s="519"/>
      <c r="K67" s="727"/>
      <c r="L67" s="519"/>
      <c r="M67" s="727"/>
      <c r="N67" s="519"/>
      <c r="O67" s="727"/>
      <c r="P67" s="519"/>
      <c r="Q67" s="727"/>
      <c r="R67" s="519"/>
      <c r="S67" s="727"/>
      <c r="T67" s="519"/>
      <c r="U67" s="727"/>
      <c r="V67" s="519"/>
      <c r="W67" s="727"/>
      <c r="X67" s="519"/>
      <c r="Y67" s="727"/>
      <c r="Z67" s="519"/>
      <c r="AA67" s="727"/>
      <c r="AB67" s="519"/>
      <c r="AC67" s="727"/>
      <c r="AD67" s="519"/>
      <c r="AE67" s="727"/>
      <c r="AF67" s="519"/>
      <c r="AG67" s="727"/>
      <c r="AH67" s="519"/>
      <c r="AI67" s="727"/>
      <c r="AJ67" s="519"/>
      <c r="AK67" s="727"/>
      <c r="AL67" s="519"/>
      <c r="AM67" s="727"/>
      <c r="AN67" s="519"/>
      <c r="AO67" s="727"/>
      <c r="AP67" s="519"/>
      <c r="AQ67" s="289"/>
      <c r="BD67" s="758">
        <v>0</v>
      </c>
    </row>
    <row s="1635" customFormat="1" customHeight="1" ht="22.5" hidden="1">
      <c r="A68" s="2392"/>
      <c r="B68" s="511"/>
      <c r="D68" s="743" t="s">
        <v>387</v>
      </c>
      <c r="E68" s="954" t="s">
        <v>994</v>
      </c>
      <c r="F68" s="660" t="s">
        <v>957</v>
      </c>
      <c r="G68" s="727"/>
      <c r="H68" s="519"/>
      <c r="I68" s="727"/>
      <c r="J68" s="519"/>
      <c r="K68" s="727"/>
      <c r="L68" s="519"/>
      <c r="M68" s="727"/>
      <c r="N68" s="519"/>
      <c r="O68" s="727"/>
      <c r="P68" s="519"/>
      <c r="Q68" s="727"/>
      <c r="R68" s="519"/>
      <c r="S68" s="727"/>
      <c r="T68" s="519"/>
      <c r="U68" s="727"/>
      <c r="V68" s="519"/>
      <c r="W68" s="727"/>
      <c r="X68" s="519"/>
      <c r="Y68" s="727"/>
      <c r="Z68" s="519"/>
      <c r="AA68" s="727"/>
      <c r="AB68" s="519"/>
      <c r="AC68" s="727"/>
      <c r="AD68" s="519"/>
      <c r="AE68" s="727"/>
      <c r="AF68" s="519"/>
      <c r="AG68" s="727"/>
      <c r="AH68" s="519"/>
      <c r="AI68" s="727"/>
      <c r="AJ68" s="519"/>
      <c r="AK68" s="727"/>
      <c r="AL68" s="519"/>
      <c r="AM68" s="727"/>
      <c r="AN68" s="519"/>
      <c r="AO68" s="727"/>
      <c r="AP68" s="519"/>
      <c r="AQ68" s="289"/>
      <c r="BD68" s="758">
        <v>0</v>
      </c>
    </row>
    <row s="1635" customFormat="1" customHeight="1" ht="22.5" hidden="1">
      <c r="A69" s="2392"/>
      <c r="B69" s="511"/>
      <c r="D69" s="743" t="s">
        <v>390</v>
      </c>
      <c r="E69" s="954" t="s">
        <v>995</v>
      </c>
      <c r="F69" s="721" t="s">
        <v>638</v>
      </c>
      <c r="G69" s="742"/>
      <c r="H69" s="519"/>
      <c r="I69" s="742"/>
      <c r="J69" s="519"/>
      <c r="K69" s="742"/>
      <c r="L69" s="519"/>
      <c r="M69" s="742"/>
      <c r="N69" s="519"/>
      <c r="O69" s="742"/>
      <c r="P69" s="519"/>
      <c r="Q69" s="742"/>
      <c r="R69" s="519"/>
      <c r="S69" s="742"/>
      <c r="T69" s="519"/>
      <c r="U69" s="742"/>
      <c r="V69" s="519"/>
      <c r="W69" s="742"/>
      <c r="X69" s="519"/>
      <c r="Y69" s="742"/>
      <c r="Z69" s="519"/>
      <c r="AA69" s="742"/>
      <c r="AB69" s="519"/>
      <c r="AC69" s="742"/>
      <c r="AD69" s="519"/>
      <c r="AE69" s="742"/>
      <c r="AF69" s="519"/>
      <c r="AG69" s="742"/>
      <c r="AH69" s="519"/>
      <c r="AI69" s="742"/>
      <c r="AJ69" s="519"/>
      <c r="AK69" s="742"/>
      <c r="AL69" s="519"/>
      <c r="AM69" s="742"/>
      <c r="AN69" s="519"/>
      <c r="AO69" s="742"/>
      <c r="AP69" s="519"/>
      <c r="AQ69" s="289"/>
      <c r="BD69" s="758">
        <v>0</v>
      </c>
    </row>
    <row s="1635" customFormat="1" customHeight="1" ht="22.5" hidden="1">
      <c r="A70" s="2392"/>
      <c r="B70" s="511"/>
      <c r="D70" s="743" t="s">
        <v>824</v>
      </c>
      <c r="E70" s="954" t="s">
        <v>996</v>
      </c>
      <c r="F70" s="721" t="s">
        <v>638</v>
      </c>
      <c r="G70" s="742"/>
      <c r="H70" s="519"/>
      <c r="I70" s="742"/>
      <c r="J70" s="519"/>
      <c r="K70" s="742"/>
      <c r="L70" s="519"/>
      <c r="M70" s="742"/>
      <c r="N70" s="519"/>
      <c r="O70" s="742"/>
      <c r="P70" s="519"/>
      <c r="Q70" s="742"/>
      <c r="R70" s="519"/>
      <c r="S70" s="742"/>
      <c r="T70" s="519"/>
      <c r="U70" s="742"/>
      <c r="V70" s="519"/>
      <c r="W70" s="742"/>
      <c r="X70" s="519"/>
      <c r="Y70" s="742"/>
      <c r="Z70" s="519"/>
      <c r="AA70" s="742"/>
      <c r="AB70" s="519"/>
      <c r="AC70" s="742"/>
      <c r="AD70" s="519"/>
      <c r="AE70" s="742"/>
      <c r="AF70" s="519"/>
      <c r="AG70" s="742"/>
      <c r="AH70" s="519"/>
      <c r="AI70" s="742"/>
      <c r="AJ70" s="519"/>
      <c r="AK70" s="742"/>
      <c r="AL70" s="519"/>
      <c r="AM70" s="742"/>
      <c r="AN70" s="519"/>
      <c r="AO70" s="742"/>
      <c r="AP70" s="519"/>
      <c r="AQ70" s="289"/>
      <c r="BD70" s="758">
        <v>0</v>
      </c>
    </row>
    <row s="1635" customFormat="1" customHeight="1" ht="22.5" hidden="1">
      <c r="A71" s="2392"/>
      <c r="B71" s="511"/>
      <c r="D71" s="665" t="s">
        <v>90</v>
      </c>
      <c r="E71" s="666" t="s">
        <v>997</v>
      </c>
      <c r="F71" s="660" t="s">
        <v>957</v>
      </c>
      <c r="G71" s="557"/>
      <c r="H71" s="1030"/>
      <c r="I71" s="557"/>
      <c r="J71" s="1030"/>
      <c r="K71" s="557"/>
      <c r="L71" s="1030"/>
      <c r="M71" s="557"/>
      <c r="N71" s="1030"/>
      <c r="O71" s="557"/>
      <c r="P71" s="1030"/>
      <c r="Q71" s="557"/>
      <c r="R71" s="1030"/>
      <c r="S71" s="557"/>
      <c r="T71" s="1030"/>
      <c r="U71" s="557"/>
      <c r="V71" s="1030"/>
      <c r="W71" s="557"/>
      <c r="X71" s="1030"/>
      <c r="Y71" s="557"/>
      <c r="Z71" s="1030"/>
      <c r="AA71" s="557"/>
      <c r="AB71" s="1030"/>
      <c r="AC71" s="557"/>
      <c r="AD71" s="1030"/>
      <c r="AE71" s="557"/>
      <c r="AF71" s="1030"/>
      <c r="AG71" s="557"/>
      <c r="AH71" s="1030"/>
      <c r="AI71" s="557"/>
      <c r="AJ71" s="1030"/>
      <c r="AK71" s="557"/>
      <c r="AL71" s="1030"/>
      <c r="AM71" s="557"/>
      <c r="AN71" s="1030"/>
      <c r="AO71" s="557"/>
      <c r="AP71" s="1030"/>
      <c r="AQ71" s="302"/>
      <c r="BD71" s="758">
        <v>0</v>
      </c>
    </row>
    <row s="1635" customFormat="1" customHeight="1" ht="56.25" hidden="1">
      <c r="A72" s="2392"/>
      <c r="B72" s="511"/>
      <c r="D72" s="665" t="s">
        <v>91</v>
      </c>
      <c r="E72" s="666" t="s">
        <v>998</v>
      </c>
      <c r="F72" s="721" t="s">
        <v>638</v>
      </c>
      <c r="G72" s="742"/>
      <c r="H72" s="1023"/>
      <c r="I72" s="742"/>
      <c r="J72" s="1023"/>
      <c r="K72" s="742"/>
      <c r="L72" s="1023"/>
      <c r="M72" s="742"/>
      <c r="N72" s="1023"/>
      <c r="O72" s="742"/>
      <c r="P72" s="1023"/>
      <c r="Q72" s="742"/>
      <c r="R72" s="1023"/>
      <c r="S72" s="742"/>
      <c r="T72" s="1023"/>
      <c r="U72" s="742"/>
      <c r="V72" s="1023"/>
      <c r="W72" s="742"/>
      <c r="X72" s="1023"/>
      <c r="Y72" s="742"/>
      <c r="Z72" s="1023"/>
      <c r="AA72" s="742"/>
      <c r="AB72" s="1023"/>
      <c r="AC72" s="742"/>
      <c r="AD72" s="1023"/>
      <c r="AE72" s="742"/>
      <c r="AF72" s="1023"/>
      <c r="AG72" s="742"/>
      <c r="AH72" s="1023"/>
      <c r="AI72" s="742"/>
      <c r="AJ72" s="1023"/>
      <c r="AK72" s="742"/>
      <c r="AL72" s="1023"/>
      <c r="AM72" s="742"/>
      <c r="AN72" s="1023"/>
      <c r="AO72" s="742"/>
      <c r="AP72" s="1023"/>
      <c r="AQ72" s="302"/>
      <c r="BD72" s="758">
        <v>0</v>
      </c>
    </row>
    <row s="1635" customFormat="1" customHeight="1" ht="33.75" hidden="1">
      <c r="A73" s="2392"/>
      <c r="B73" s="511"/>
      <c r="D73" s="665" t="s">
        <v>116</v>
      </c>
      <c r="E73" s="666" t="s">
        <v>999</v>
      </c>
      <c r="F73" s="726" t="s">
        <v>915</v>
      </c>
      <c r="G73" s="668"/>
      <c r="H73" s="1023"/>
      <c r="I73" s="668"/>
      <c r="J73" s="1023"/>
      <c r="K73" s="1169"/>
      <c r="L73" s="1023"/>
      <c r="M73" s="1169"/>
      <c r="N73" s="1023"/>
      <c r="O73" s="1169"/>
      <c r="P73" s="1023"/>
      <c r="Q73" s="1169"/>
      <c r="R73" s="1023"/>
      <c r="S73" s="1169"/>
      <c r="T73" s="1023"/>
      <c r="U73" s="1169"/>
      <c r="V73" s="1023"/>
      <c r="W73" s="1169"/>
      <c r="X73" s="1023"/>
      <c r="Y73" s="1169"/>
      <c r="Z73" s="1023"/>
      <c r="AA73" s="1169"/>
      <c r="AB73" s="1023"/>
      <c r="AC73" s="1169"/>
      <c r="AD73" s="1023"/>
      <c r="AE73" s="1169"/>
      <c r="AF73" s="1023"/>
      <c r="AG73" s="1169"/>
      <c r="AH73" s="1023"/>
      <c r="AI73" s="1169"/>
      <c r="AJ73" s="1023"/>
      <c r="AK73" s="1169"/>
      <c r="AL73" s="1023"/>
      <c r="AM73" s="1169"/>
      <c r="AN73" s="1023"/>
      <c r="AO73" s="1169"/>
      <c r="AP73" s="1023"/>
      <c r="AQ73" s="289"/>
      <c r="BD73" s="758">
        <v>0</v>
      </c>
    </row>
    <row s="1635" customFormat="1" customHeight="1" ht="22.5" hidden="1">
      <c r="A74" s="2392"/>
      <c r="B74" s="511" t="s">
        <v>668</v>
      </c>
      <c r="D74" s="665" t="s">
        <v>92</v>
      </c>
      <c r="E74" s="666" t="s">
        <v>1000</v>
      </c>
      <c r="F74" s="726" t="s">
        <v>386</v>
      </c>
      <c r="G74" s="382"/>
      <c r="H74" s="1023"/>
      <c r="I74" s="382"/>
      <c r="J74" s="1023"/>
      <c r="K74" s="1164"/>
      <c r="L74" s="1023"/>
      <c r="M74" s="1164"/>
      <c r="N74" s="1023"/>
      <c r="O74" s="1164"/>
      <c r="P74" s="1023"/>
      <c r="Q74" s="1164"/>
      <c r="R74" s="1023"/>
      <c r="S74" s="1164"/>
      <c r="T74" s="1023"/>
      <c r="U74" s="1164"/>
      <c r="V74" s="1023"/>
      <c r="W74" s="1164"/>
      <c r="X74" s="1023"/>
      <c r="Y74" s="1164"/>
      <c r="Z74" s="1023"/>
      <c r="AA74" s="1164"/>
      <c r="AB74" s="1023"/>
      <c r="AC74" s="1164"/>
      <c r="AD74" s="1023"/>
      <c r="AE74" s="1164"/>
      <c r="AF74" s="1023"/>
      <c r="AG74" s="1164"/>
      <c r="AH74" s="1023"/>
      <c r="AI74" s="1164"/>
      <c r="AJ74" s="1023"/>
      <c r="AK74" s="1164"/>
      <c r="AL74" s="1023"/>
      <c r="AM74" s="1164"/>
      <c r="AN74" s="1023"/>
      <c r="AO74" s="1164"/>
      <c r="AP74" s="1023"/>
      <c r="AQ74" s="289" t="s">
        <v>727</v>
      </c>
      <c r="BD74" s="758">
        <v>0</v>
      </c>
    </row>
    <row s="1635" customFormat="1" customHeight="1" ht="45" hidden="1">
      <c r="A75" s="2392"/>
      <c r="B75" s="511" t="s">
        <v>668</v>
      </c>
      <c r="D75" s="665" t="s">
        <v>748</v>
      </c>
      <c r="E75" s="667" t="s">
        <v>1001</v>
      </c>
      <c r="F75" s="721" t="s">
        <v>386</v>
      </c>
      <c r="G75" s="382"/>
      <c r="H75" s="1023"/>
      <c r="I75" s="382"/>
      <c r="J75" s="1023"/>
      <c r="K75" s="1164"/>
      <c r="L75" s="1023"/>
      <c r="M75" s="1164"/>
      <c r="N75" s="1023"/>
      <c r="O75" s="1164"/>
      <c r="P75" s="1023"/>
      <c r="Q75" s="1164"/>
      <c r="R75" s="1023"/>
      <c r="S75" s="1164"/>
      <c r="T75" s="1023"/>
      <c r="U75" s="1164"/>
      <c r="V75" s="1023"/>
      <c r="W75" s="1164"/>
      <c r="X75" s="1023"/>
      <c r="Y75" s="1164"/>
      <c r="Z75" s="1023"/>
      <c r="AA75" s="1164"/>
      <c r="AB75" s="1023"/>
      <c r="AC75" s="1164"/>
      <c r="AD75" s="1023"/>
      <c r="AE75" s="1164"/>
      <c r="AF75" s="1023"/>
      <c r="AG75" s="1164"/>
      <c r="AH75" s="1023"/>
      <c r="AI75" s="1164"/>
      <c r="AJ75" s="1023"/>
      <c r="AK75" s="1164"/>
      <c r="AL75" s="1023"/>
      <c r="AM75" s="1164"/>
      <c r="AN75" s="1023"/>
      <c r="AO75" s="1164"/>
      <c r="AP75" s="1023"/>
      <c r="AQ75" s="289" t="s">
        <v>727</v>
      </c>
      <c r="BD75" s="758">
        <v>0</v>
      </c>
    </row>
    <row s="1635" customFormat="1" customHeight="1" ht="11.549999999999999">
      <c r="A76" s="1033"/>
      <c r="B76" s="518"/>
      <c r="D76" s="1034"/>
      <c r="E76" s="1035"/>
      <c r="K76" s="1635"/>
      <c r="L76" s="1635"/>
      <c r="M76" s="1635"/>
      <c r="N76" s="1635"/>
      <c r="O76" s="1635"/>
      <c r="P76" s="1635"/>
      <c r="Q76" s="1635"/>
      <c r="R76" s="1635"/>
      <c r="S76" s="1635"/>
      <c r="T76" s="1635"/>
      <c r="U76" s="1635"/>
      <c r="V76" s="1635"/>
      <c r="W76" s="1635"/>
      <c r="X76" s="1635"/>
      <c r="Y76" s="1635"/>
      <c r="Z76" s="1635"/>
      <c r="AA76" s="1635"/>
      <c r="AB76" s="1635"/>
      <c r="AC76" s="1635"/>
      <c r="AD76" s="1635"/>
      <c r="AE76" s="1635"/>
      <c r="AF76" s="1635"/>
      <c r="AG76" s="1635"/>
      <c r="AH76" s="1635"/>
      <c r="AI76" s="1635"/>
      <c r="AJ76" s="1635"/>
      <c r="AK76" s="1635"/>
      <c r="AL76" s="1635"/>
      <c r="AM76" s="1635"/>
      <c r="AN76" s="1635"/>
      <c r="AO76" s="1635"/>
      <c r="AP76" s="1635"/>
      <c r="BD76" s="509">
        <v>11</v>
      </c>
    </row>
    <row s="1635" customFormat="1" customHeight="1" ht="11.25" hidden="1">
      <c r="A77" s="2392" t="s">
        <v>1002</v>
      </c>
      <c r="B77" s="511"/>
      <c r="D77" s="665">
        <v>1</v>
      </c>
      <c r="E77" s="666" t="s">
        <v>1003</v>
      </c>
      <c r="F77" s="721" t="s">
        <v>905</v>
      </c>
      <c r="G77" s="724"/>
      <c r="H77" s="1023"/>
      <c r="I77" s="724"/>
      <c r="J77" s="1023"/>
      <c r="K77" s="724"/>
      <c r="L77" s="1023"/>
      <c r="M77" s="724"/>
      <c r="N77" s="1023"/>
      <c r="O77" s="724"/>
      <c r="P77" s="1023"/>
      <c r="Q77" s="724"/>
      <c r="R77" s="1023"/>
      <c r="S77" s="724"/>
      <c r="T77" s="1023"/>
      <c r="U77" s="724"/>
      <c r="V77" s="1023"/>
      <c r="W77" s="724"/>
      <c r="X77" s="1023"/>
      <c r="Y77" s="724"/>
      <c r="Z77" s="1023"/>
      <c r="AA77" s="724"/>
      <c r="AB77" s="1023"/>
      <c r="AC77" s="724"/>
      <c r="AD77" s="1023"/>
      <c r="AE77" s="724"/>
      <c r="AF77" s="1023"/>
      <c r="AG77" s="724"/>
      <c r="AH77" s="1023"/>
      <c r="AI77" s="724"/>
      <c r="AJ77" s="1023"/>
      <c r="AK77" s="724"/>
      <c r="AL77" s="1023"/>
      <c r="AM77" s="724"/>
      <c r="AN77" s="1023"/>
      <c r="AO77" s="724"/>
      <c r="AP77" s="1023"/>
      <c r="AQ77" s="289" t="s">
        <v>1004</v>
      </c>
      <c r="BD77" s="758">
        <v>0</v>
      </c>
    </row>
    <row s="1635" customFormat="1" customHeight="1" ht="11.25" hidden="1">
      <c r="A78" s="2392"/>
      <c r="B78" s="511"/>
      <c r="D78" s="665" t="s">
        <v>104</v>
      </c>
      <c r="E78" s="666" t="s">
        <v>1005</v>
      </c>
      <c r="F78" s="721" t="s">
        <v>905</v>
      </c>
      <c r="G78" s="724"/>
      <c r="H78" s="1023"/>
      <c r="I78" s="724"/>
      <c r="J78" s="1023"/>
      <c r="K78" s="724"/>
      <c r="L78" s="1023"/>
      <c r="M78" s="724"/>
      <c r="N78" s="1023"/>
      <c r="O78" s="724"/>
      <c r="P78" s="1023"/>
      <c r="Q78" s="724"/>
      <c r="R78" s="1023"/>
      <c r="S78" s="724"/>
      <c r="T78" s="1023"/>
      <c r="U78" s="724"/>
      <c r="V78" s="1023"/>
      <c r="W78" s="724"/>
      <c r="X78" s="1023"/>
      <c r="Y78" s="724"/>
      <c r="Z78" s="1023"/>
      <c r="AA78" s="724"/>
      <c r="AB78" s="1023"/>
      <c r="AC78" s="724"/>
      <c r="AD78" s="1023"/>
      <c r="AE78" s="724"/>
      <c r="AF78" s="1023"/>
      <c r="AG78" s="724"/>
      <c r="AH78" s="1023"/>
      <c r="AI78" s="724"/>
      <c r="AJ78" s="1023"/>
      <c r="AK78" s="724"/>
      <c r="AL78" s="1023"/>
      <c r="AM78" s="724"/>
      <c r="AN78" s="1023"/>
      <c r="AO78" s="724"/>
      <c r="AP78" s="1023"/>
      <c r="AQ78" s="289" t="s">
        <v>1006</v>
      </c>
      <c r="BD78" s="758">
        <v>0</v>
      </c>
    </row>
    <row s="1635" customFormat="1" customHeight="1" ht="22.5" hidden="1">
      <c r="A79" s="2392"/>
      <c r="B79" s="511"/>
      <c r="D79" s="665" t="s">
        <v>90</v>
      </c>
      <c r="E79" s="722" t="s">
        <v>1007</v>
      </c>
      <c r="F79" s="660" t="s">
        <v>954</v>
      </c>
      <c r="G79" s="724"/>
      <c r="H79" s="1023"/>
      <c r="I79" s="724"/>
      <c r="J79" s="1023"/>
      <c r="K79" s="724"/>
      <c r="L79" s="1023"/>
      <c r="M79" s="724"/>
      <c r="N79" s="1023"/>
      <c r="O79" s="724"/>
      <c r="P79" s="1023"/>
      <c r="Q79" s="724"/>
      <c r="R79" s="1023"/>
      <c r="S79" s="724"/>
      <c r="T79" s="1023"/>
      <c r="U79" s="724"/>
      <c r="V79" s="1023"/>
      <c r="W79" s="724"/>
      <c r="X79" s="1023"/>
      <c r="Y79" s="724"/>
      <c r="Z79" s="1023"/>
      <c r="AA79" s="724"/>
      <c r="AB79" s="1023"/>
      <c r="AC79" s="724"/>
      <c r="AD79" s="1023"/>
      <c r="AE79" s="724"/>
      <c r="AF79" s="1023"/>
      <c r="AG79" s="724"/>
      <c r="AH79" s="1023"/>
      <c r="AI79" s="724"/>
      <c r="AJ79" s="1023"/>
      <c r="AK79" s="724"/>
      <c r="AL79" s="1023"/>
      <c r="AM79" s="724"/>
      <c r="AN79" s="1023"/>
      <c r="AO79" s="724"/>
      <c r="AP79" s="1023"/>
      <c r="AQ79" s="289" t="s">
        <v>1008</v>
      </c>
      <c r="BD79" s="758">
        <v>0</v>
      </c>
    </row>
    <row s="1635" customFormat="1" customHeight="1" ht="11.25" hidden="1">
      <c r="A80" s="2392"/>
      <c r="B80" s="511"/>
      <c r="D80" s="665" t="s">
        <v>404</v>
      </c>
      <c r="E80" s="723" t="s">
        <v>1009</v>
      </c>
      <c r="F80" s="660" t="s">
        <v>954</v>
      </c>
      <c r="G80" s="724"/>
      <c r="H80" s="1023"/>
      <c r="I80" s="724"/>
      <c r="J80" s="1023"/>
      <c r="K80" s="724"/>
      <c r="L80" s="1023"/>
      <c r="M80" s="724"/>
      <c r="N80" s="1023"/>
      <c r="O80" s="724"/>
      <c r="P80" s="1023"/>
      <c r="Q80" s="724"/>
      <c r="R80" s="1023"/>
      <c r="S80" s="724"/>
      <c r="T80" s="1023"/>
      <c r="U80" s="724"/>
      <c r="V80" s="1023"/>
      <c r="W80" s="724"/>
      <c r="X80" s="1023"/>
      <c r="Y80" s="724"/>
      <c r="Z80" s="1023"/>
      <c r="AA80" s="724"/>
      <c r="AB80" s="1023"/>
      <c r="AC80" s="724"/>
      <c r="AD80" s="1023"/>
      <c r="AE80" s="724"/>
      <c r="AF80" s="1023"/>
      <c r="AG80" s="724"/>
      <c r="AH80" s="1023"/>
      <c r="AI80" s="724"/>
      <c r="AJ80" s="1023"/>
      <c r="AK80" s="724"/>
      <c r="AL80" s="1023"/>
      <c r="AM80" s="724"/>
      <c r="AN80" s="1023"/>
      <c r="AO80" s="724"/>
      <c r="AP80" s="1023"/>
      <c r="AQ80" s="289"/>
      <c r="BD80" s="758">
        <v>0</v>
      </c>
    </row>
    <row s="1635" customFormat="1" customHeight="1" ht="11.25" hidden="1">
      <c r="A81" s="2392"/>
      <c r="B81" s="511"/>
      <c r="D81" s="665" t="s">
        <v>412</v>
      </c>
      <c r="E81" s="723" t="s">
        <v>1010</v>
      </c>
      <c r="F81" s="660" t="s">
        <v>954</v>
      </c>
      <c r="G81" s="724"/>
      <c r="H81" s="1023"/>
      <c r="I81" s="724"/>
      <c r="J81" s="1023"/>
      <c r="K81" s="724"/>
      <c r="L81" s="1023"/>
      <c r="M81" s="724"/>
      <c r="N81" s="1023"/>
      <c r="O81" s="724"/>
      <c r="P81" s="1023"/>
      <c r="Q81" s="724"/>
      <c r="R81" s="1023"/>
      <c r="S81" s="724"/>
      <c r="T81" s="1023"/>
      <c r="U81" s="724"/>
      <c r="V81" s="1023"/>
      <c r="W81" s="724"/>
      <c r="X81" s="1023"/>
      <c r="Y81" s="724"/>
      <c r="Z81" s="1023"/>
      <c r="AA81" s="724"/>
      <c r="AB81" s="1023"/>
      <c r="AC81" s="724"/>
      <c r="AD81" s="1023"/>
      <c r="AE81" s="724"/>
      <c r="AF81" s="1023"/>
      <c r="AG81" s="724"/>
      <c r="AH81" s="1023"/>
      <c r="AI81" s="724"/>
      <c r="AJ81" s="1023"/>
      <c r="AK81" s="724"/>
      <c r="AL81" s="1023"/>
      <c r="AM81" s="724"/>
      <c r="AN81" s="1023"/>
      <c r="AO81" s="724"/>
      <c r="AP81" s="1023"/>
      <c r="AQ81" s="289"/>
      <c r="BD81" s="758">
        <v>0</v>
      </c>
    </row>
    <row s="1635" customFormat="1" customHeight="1" ht="11.25" hidden="1">
      <c r="A82" s="2392"/>
      <c r="B82" s="511"/>
      <c r="D82" s="665" t="s">
        <v>414</v>
      </c>
      <c r="E82" s="723" t="s">
        <v>1011</v>
      </c>
      <c r="F82" s="660" t="s">
        <v>954</v>
      </c>
      <c r="G82" s="724"/>
      <c r="H82" s="1023"/>
      <c r="I82" s="724"/>
      <c r="J82" s="1023"/>
      <c r="K82" s="724"/>
      <c r="L82" s="1023"/>
      <c r="M82" s="724"/>
      <c r="N82" s="1023"/>
      <c r="O82" s="724"/>
      <c r="P82" s="1023"/>
      <c r="Q82" s="724"/>
      <c r="R82" s="1023"/>
      <c r="S82" s="724"/>
      <c r="T82" s="1023"/>
      <c r="U82" s="724"/>
      <c r="V82" s="1023"/>
      <c r="W82" s="724"/>
      <c r="X82" s="1023"/>
      <c r="Y82" s="724"/>
      <c r="Z82" s="1023"/>
      <c r="AA82" s="724"/>
      <c r="AB82" s="1023"/>
      <c r="AC82" s="724"/>
      <c r="AD82" s="1023"/>
      <c r="AE82" s="724"/>
      <c r="AF82" s="1023"/>
      <c r="AG82" s="724"/>
      <c r="AH82" s="1023"/>
      <c r="AI82" s="724"/>
      <c r="AJ82" s="1023"/>
      <c r="AK82" s="724"/>
      <c r="AL82" s="1023"/>
      <c r="AM82" s="724"/>
      <c r="AN82" s="1023"/>
      <c r="AO82" s="724"/>
      <c r="AP82" s="1023"/>
      <c r="AQ82" s="289"/>
      <c r="BD82" s="758">
        <v>0</v>
      </c>
    </row>
    <row s="1635" customFormat="1" customHeight="1" ht="11.25" hidden="1">
      <c r="A83" s="2392"/>
      <c r="B83" s="511"/>
      <c r="D83" s="665" t="s">
        <v>416</v>
      </c>
      <c r="E83" s="723" t="s">
        <v>1012</v>
      </c>
      <c r="F83" s="660" t="s">
        <v>954</v>
      </c>
      <c r="G83" s="724"/>
      <c r="H83" s="1023"/>
      <c r="I83" s="724"/>
      <c r="J83" s="1023"/>
      <c r="K83" s="724"/>
      <c r="L83" s="1023"/>
      <c r="M83" s="724"/>
      <c r="N83" s="1023"/>
      <c r="O83" s="724"/>
      <c r="P83" s="1023"/>
      <c r="Q83" s="724"/>
      <c r="R83" s="1023"/>
      <c r="S83" s="724"/>
      <c r="T83" s="1023"/>
      <c r="U83" s="724"/>
      <c r="V83" s="1023"/>
      <c r="W83" s="724"/>
      <c r="X83" s="1023"/>
      <c r="Y83" s="724"/>
      <c r="Z83" s="1023"/>
      <c r="AA83" s="724"/>
      <c r="AB83" s="1023"/>
      <c r="AC83" s="724"/>
      <c r="AD83" s="1023"/>
      <c r="AE83" s="724"/>
      <c r="AF83" s="1023"/>
      <c r="AG83" s="724"/>
      <c r="AH83" s="1023"/>
      <c r="AI83" s="724"/>
      <c r="AJ83" s="1023"/>
      <c r="AK83" s="724"/>
      <c r="AL83" s="1023"/>
      <c r="AM83" s="724"/>
      <c r="AN83" s="1023"/>
      <c r="AO83" s="724"/>
      <c r="AP83" s="1023"/>
      <c r="AQ83" s="289"/>
      <c r="BD83" s="758">
        <v>0</v>
      </c>
    </row>
    <row s="1635" customFormat="1" customHeight="1" ht="11.25" hidden="1">
      <c r="A84" s="2392"/>
      <c r="B84" s="511"/>
      <c r="D84" s="665" t="s">
        <v>1013</v>
      </c>
      <c r="E84" s="723" t="s">
        <v>1014</v>
      </c>
      <c r="F84" s="660" t="s">
        <v>954</v>
      </c>
      <c r="G84" s="724"/>
      <c r="H84" s="1023"/>
      <c r="I84" s="724"/>
      <c r="J84" s="1023"/>
      <c r="K84" s="724"/>
      <c r="L84" s="1023"/>
      <c r="M84" s="724"/>
      <c r="N84" s="1023"/>
      <c r="O84" s="724"/>
      <c r="P84" s="1023"/>
      <c r="Q84" s="724"/>
      <c r="R84" s="1023"/>
      <c r="S84" s="724"/>
      <c r="T84" s="1023"/>
      <c r="U84" s="724"/>
      <c r="V84" s="1023"/>
      <c r="W84" s="724"/>
      <c r="X84" s="1023"/>
      <c r="Y84" s="724"/>
      <c r="Z84" s="1023"/>
      <c r="AA84" s="724"/>
      <c r="AB84" s="1023"/>
      <c r="AC84" s="724"/>
      <c r="AD84" s="1023"/>
      <c r="AE84" s="724"/>
      <c r="AF84" s="1023"/>
      <c r="AG84" s="724"/>
      <c r="AH84" s="1023"/>
      <c r="AI84" s="724"/>
      <c r="AJ84" s="1023"/>
      <c r="AK84" s="724"/>
      <c r="AL84" s="1023"/>
      <c r="AM84" s="724"/>
      <c r="AN84" s="1023"/>
      <c r="AO84" s="724"/>
      <c r="AP84" s="1023"/>
      <c r="AQ84" s="289"/>
      <c r="BD84" s="758">
        <v>0</v>
      </c>
    </row>
    <row s="1635" customFormat="1" customHeight="1" ht="11.25" hidden="1">
      <c r="A85" s="2392"/>
      <c r="B85" s="511"/>
      <c r="D85" s="665" t="s">
        <v>1015</v>
      </c>
      <c r="E85" s="723" t="s">
        <v>1016</v>
      </c>
      <c r="F85" s="660" t="s">
        <v>954</v>
      </c>
      <c r="G85" s="724"/>
      <c r="H85" s="1023"/>
      <c r="I85" s="724"/>
      <c r="J85" s="1023"/>
      <c r="K85" s="724"/>
      <c r="L85" s="1023"/>
      <c r="M85" s="724"/>
      <c r="N85" s="1023"/>
      <c r="O85" s="724"/>
      <c r="P85" s="1023"/>
      <c r="Q85" s="724"/>
      <c r="R85" s="1023"/>
      <c r="S85" s="724"/>
      <c r="T85" s="1023"/>
      <c r="U85" s="724"/>
      <c r="V85" s="1023"/>
      <c r="W85" s="724"/>
      <c r="X85" s="1023"/>
      <c r="Y85" s="724"/>
      <c r="Z85" s="1023"/>
      <c r="AA85" s="724"/>
      <c r="AB85" s="1023"/>
      <c r="AC85" s="724"/>
      <c r="AD85" s="1023"/>
      <c r="AE85" s="724"/>
      <c r="AF85" s="1023"/>
      <c r="AG85" s="724"/>
      <c r="AH85" s="1023"/>
      <c r="AI85" s="724"/>
      <c r="AJ85" s="1023"/>
      <c r="AK85" s="724"/>
      <c r="AL85" s="1023"/>
      <c r="AM85" s="724"/>
      <c r="AN85" s="1023"/>
      <c r="AO85" s="724"/>
      <c r="AP85" s="1023"/>
      <c r="AQ85" s="289"/>
      <c r="BD85" s="758">
        <v>0</v>
      </c>
    </row>
    <row s="1635" customFormat="1" customHeight="1" ht="11.25" hidden="1">
      <c r="A86" s="2392"/>
      <c r="B86" s="511"/>
      <c r="D86" s="665" t="s">
        <v>1017</v>
      </c>
      <c r="E86" s="723" t="s">
        <v>1018</v>
      </c>
      <c r="F86" s="660" t="s">
        <v>954</v>
      </c>
      <c r="G86" s="724"/>
      <c r="H86" s="1023"/>
      <c r="I86" s="724"/>
      <c r="J86" s="1023"/>
      <c r="K86" s="724"/>
      <c r="L86" s="1023"/>
      <c r="M86" s="724"/>
      <c r="N86" s="1023"/>
      <c r="O86" s="724"/>
      <c r="P86" s="1023"/>
      <c r="Q86" s="724"/>
      <c r="R86" s="1023"/>
      <c r="S86" s="724"/>
      <c r="T86" s="1023"/>
      <c r="U86" s="724"/>
      <c r="V86" s="1023"/>
      <c r="W86" s="724"/>
      <c r="X86" s="1023"/>
      <c r="Y86" s="724"/>
      <c r="Z86" s="1023"/>
      <c r="AA86" s="724"/>
      <c r="AB86" s="1023"/>
      <c r="AC86" s="724"/>
      <c r="AD86" s="1023"/>
      <c r="AE86" s="724"/>
      <c r="AF86" s="1023"/>
      <c r="AG86" s="724"/>
      <c r="AH86" s="1023"/>
      <c r="AI86" s="724"/>
      <c r="AJ86" s="1023"/>
      <c r="AK86" s="724"/>
      <c r="AL86" s="1023"/>
      <c r="AM86" s="724"/>
      <c r="AN86" s="1023"/>
      <c r="AO86" s="724"/>
      <c r="AP86" s="1023"/>
      <c r="AQ86" s="289"/>
      <c r="BD86" s="758">
        <v>0</v>
      </c>
    </row>
    <row s="1635" customFormat="1" customHeight="1" ht="45" hidden="1">
      <c r="A87" s="2392"/>
      <c r="B87" s="511"/>
      <c r="D87" s="665" t="s">
        <v>91</v>
      </c>
      <c r="E87" s="666" t="s">
        <v>1019</v>
      </c>
      <c r="F87" s="660" t="s">
        <v>954</v>
      </c>
      <c r="G87" s="724"/>
      <c r="H87" s="1023"/>
      <c r="I87" s="724"/>
      <c r="J87" s="1023"/>
      <c r="K87" s="724"/>
      <c r="L87" s="1023"/>
      <c r="M87" s="724"/>
      <c r="N87" s="1023"/>
      <c r="O87" s="724"/>
      <c r="P87" s="1023"/>
      <c r="Q87" s="724"/>
      <c r="R87" s="1023"/>
      <c r="S87" s="724"/>
      <c r="T87" s="1023"/>
      <c r="U87" s="724"/>
      <c r="V87" s="1023"/>
      <c r="W87" s="724"/>
      <c r="X87" s="1023"/>
      <c r="Y87" s="724"/>
      <c r="Z87" s="1023"/>
      <c r="AA87" s="724"/>
      <c r="AB87" s="1023"/>
      <c r="AC87" s="724"/>
      <c r="AD87" s="1023"/>
      <c r="AE87" s="724"/>
      <c r="AF87" s="1023"/>
      <c r="AG87" s="724"/>
      <c r="AH87" s="1023"/>
      <c r="AI87" s="724"/>
      <c r="AJ87" s="1023"/>
      <c r="AK87" s="724"/>
      <c r="AL87" s="1023"/>
      <c r="AM87" s="724"/>
      <c r="AN87" s="1023"/>
      <c r="AO87" s="724"/>
      <c r="AP87" s="1023"/>
      <c r="AQ87" s="289" t="s">
        <v>1020</v>
      </c>
      <c r="BD87" s="758">
        <v>0</v>
      </c>
    </row>
    <row s="1635" customFormat="1" customHeight="1" ht="11.25" hidden="1">
      <c r="A88" s="2392"/>
      <c r="B88" s="511"/>
      <c r="D88" s="665" t="s">
        <v>849</v>
      </c>
      <c r="E88" s="723" t="s">
        <v>1009</v>
      </c>
      <c r="F88" s="660" t="s">
        <v>954</v>
      </c>
      <c r="G88" s="724"/>
      <c r="H88" s="1023"/>
      <c r="I88" s="724"/>
      <c r="J88" s="1023"/>
      <c r="K88" s="724"/>
      <c r="L88" s="1023"/>
      <c r="M88" s="724"/>
      <c r="N88" s="1023"/>
      <c r="O88" s="724"/>
      <c r="P88" s="1023"/>
      <c r="Q88" s="724"/>
      <c r="R88" s="1023"/>
      <c r="S88" s="724"/>
      <c r="T88" s="1023"/>
      <c r="U88" s="724"/>
      <c r="V88" s="1023"/>
      <c r="W88" s="724"/>
      <c r="X88" s="1023"/>
      <c r="Y88" s="724"/>
      <c r="Z88" s="1023"/>
      <c r="AA88" s="724"/>
      <c r="AB88" s="1023"/>
      <c r="AC88" s="724"/>
      <c r="AD88" s="1023"/>
      <c r="AE88" s="724"/>
      <c r="AF88" s="1023"/>
      <c r="AG88" s="724"/>
      <c r="AH88" s="1023"/>
      <c r="AI88" s="724"/>
      <c r="AJ88" s="1023"/>
      <c r="AK88" s="724"/>
      <c r="AL88" s="1023"/>
      <c r="AM88" s="724"/>
      <c r="AN88" s="1023"/>
      <c r="AO88" s="724"/>
      <c r="AP88" s="1023"/>
      <c r="AQ88" s="289"/>
      <c r="BD88" s="758">
        <v>0</v>
      </c>
    </row>
    <row s="1635" customFormat="1" customHeight="1" ht="11.25" hidden="1">
      <c r="A89" s="2392"/>
      <c r="B89" s="511"/>
      <c r="D89" s="665" t="s">
        <v>891</v>
      </c>
      <c r="E89" s="723" t="s">
        <v>1010</v>
      </c>
      <c r="F89" s="660" t="s">
        <v>954</v>
      </c>
      <c r="G89" s="724"/>
      <c r="H89" s="1023"/>
      <c r="I89" s="724"/>
      <c r="J89" s="1023"/>
      <c r="K89" s="724"/>
      <c r="L89" s="1023"/>
      <c r="M89" s="724"/>
      <c r="N89" s="1023"/>
      <c r="O89" s="724"/>
      <c r="P89" s="1023"/>
      <c r="Q89" s="724"/>
      <c r="R89" s="1023"/>
      <c r="S89" s="724"/>
      <c r="T89" s="1023"/>
      <c r="U89" s="724"/>
      <c r="V89" s="1023"/>
      <c r="W89" s="724"/>
      <c r="X89" s="1023"/>
      <c r="Y89" s="724"/>
      <c r="Z89" s="1023"/>
      <c r="AA89" s="724"/>
      <c r="AB89" s="1023"/>
      <c r="AC89" s="724"/>
      <c r="AD89" s="1023"/>
      <c r="AE89" s="724"/>
      <c r="AF89" s="1023"/>
      <c r="AG89" s="724"/>
      <c r="AH89" s="1023"/>
      <c r="AI89" s="724"/>
      <c r="AJ89" s="1023"/>
      <c r="AK89" s="724"/>
      <c r="AL89" s="1023"/>
      <c r="AM89" s="724"/>
      <c r="AN89" s="1023"/>
      <c r="AO89" s="724"/>
      <c r="AP89" s="1023"/>
      <c r="AQ89" s="289"/>
      <c r="BD89" s="758">
        <v>0</v>
      </c>
    </row>
    <row s="1635" customFormat="1" customHeight="1" ht="11.25" hidden="1">
      <c r="A90" s="2392"/>
      <c r="B90" s="511"/>
      <c r="D90" s="665" t="s">
        <v>894</v>
      </c>
      <c r="E90" s="723" t="s">
        <v>1011</v>
      </c>
      <c r="F90" s="660" t="s">
        <v>954</v>
      </c>
      <c r="G90" s="724"/>
      <c r="H90" s="1023"/>
      <c r="I90" s="724"/>
      <c r="J90" s="1023"/>
      <c r="K90" s="724"/>
      <c r="L90" s="1023"/>
      <c r="M90" s="724"/>
      <c r="N90" s="1023"/>
      <c r="O90" s="724"/>
      <c r="P90" s="1023"/>
      <c r="Q90" s="724"/>
      <c r="R90" s="1023"/>
      <c r="S90" s="724"/>
      <c r="T90" s="1023"/>
      <c r="U90" s="724"/>
      <c r="V90" s="1023"/>
      <c r="W90" s="724"/>
      <c r="X90" s="1023"/>
      <c r="Y90" s="724"/>
      <c r="Z90" s="1023"/>
      <c r="AA90" s="724"/>
      <c r="AB90" s="1023"/>
      <c r="AC90" s="724"/>
      <c r="AD90" s="1023"/>
      <c r="AE90" s="724"/>
      <c r="AF90" s="1023"/>
      <c r="AG90" s="724"/>
      <c r="AH90" s="1023"/>
      <c r="AI90" s="724"/>
      <c r="AJ90" s="1023"/>
      <c r="AK90" s="724"/>
      <c r="AL90" s="1023"/>
      <c r="AM90" s="724"/>
      <c r="AN90" s="1023"/>
      <c r="AO90" s="724"/>
      <c r="AP90" s="1023"/>
      <c r="AQ90" s="289"/>
      <c r="BD90" s="758">
        <v>0</v>
      </c>
    </row>
    <row s="1635" customFormat="1" customHeight="1" ht="11.25" hidden="1">
      <c r="A91" s="2392"/>
      <c r="B91" s="511"/>
      <c r="D91" s="665" t="s">
        <v>972</v>
      </c>
      <c r="E91" s="723" t="s">
        <v>1012</v>
      </c>
      <c r="F91" s="660" t="s">
        <v>954</v>
      </c>
      <c r="G91" s="724"/>
      <c r="H91" s="1023"/>
      <c r="I91" s="724"/>
      <c r="J91" s="1023"/>
      <c r="K91" s="724"/>
      <c r="L91" s="1023"/>
      <c r="M91" s="724"/>
      <c r="N91" s="1023"/>
      <c r="O91" s="724"/>
      <c r="P91" s="1023"/>
      <c r="Q91" s="724"/>
      <c r="R91" s="1023"/>
      <c r="S91" s="724"/>
      <c r="T91" s="1023"/>
      <c r="U91" s="724"/>
      <c r="V91" s="1023"/>
      <c r="W91" s="724"/>
      <c r="X91" s="1023"/>
      <c r="Y91" s="724"/>
      <c r="Z91" s="1023"/>
      <c r="AA91" s="724"/>
      <c r="AB91" s="1023"/>
      <c r="AC91" s="724"/>
      <c r="AD91" s="1023"/>
      <c r="AE91" s="724"/>
      <c r="AF91" s="1023"/>
      <c r="AG91" s="724"/>
      <c r="AH91" s="1023"/>
      <c r="AI91" s="724"/>
      <c r="AJ91" s="1023"/>
      <c r="AK91" s="724"/>
      <c r="AL91" s="1023"/>
      <c r="AM91" s="724"/>
      <c r="AN91" s="1023"/>
      <c r="AO91" s="724"/>
      <c r="AP91" s="1023"/>
      <c r="AQ91" s="289"/>
      <c r="BD91" s="758">
        <v>0</v>
      </c>
    </row>
    <row s="1635" customFormat="1" customHeight="1" ht="11.25" hidden="1">
      <c r="A92" s="2392"/>
      <c r="B92" s="511"/>
      <c r="D92" s="665" t="s">
        <v>974</v>
      </c>
      <c r="E92" s="723" t="s">
        <v>1014</v>
      </c>
      <c r="F92" s="660" t="s">
        <v>954</v>
      </c>
      <c r="G92" s="724"/>
      <c r="H92" s="1023"/>
      <c r="I92" s="724"/>
      <c r="J92" s="1023"/>
      <c r="K92" s="724"/>
      <c r="L92" s="1023"/>
      <c r="M92" s="724"/>
      <c r="N92" s="1023"/>
      <c r="O92" s="724"/>
      <c r="P92" s="1023"/>
      <c r="Q92" s="724"/>
      <c r="R92" s="1023"/>
      <c r="S92" s="724"/>
      <c r="T92" s="1023"/>
      <c r="U92" s="724"/>
      <c r="V92" s="1023"/>
      <c r="W92" s="724"/>
      <c r="X92" s="1023"/>
      <c r="Y92" s="724"/>
      <c r="Z92" s="1023"/>
      <c r="AA92" s="724"/>
      <c r="AB92" s="1023"/>
      <c r="AC92" s="724"/>
      <c r="AD92" s="1023"/>
      <c r="AE92" s="724"/>
      <c r="AF92" s="1023"/>
      <c r="AG92" s="724"/>
      <c r="AH92" s="1023"/>
      <c r="AI92" s="724"/>
      <c r="AJ92" s="1023"/>
      <c r="AK92" s="724"/>
      <c r="AL92" s="1023"/>
      <c r="AM92" s="724"/>
      <c r="AN92" s="1023"/>
      <c r="AO92" s="724"/>
      <c r="AP92" s="1023"/>
      <c r="AQ92" s="289"/>
      <c r="BD92" s="758">
        <v>0</v>
      </c>
    </row>
    <row s="1635" customFormat="1" customHeight="1" ht="11.25" hidden="1">
      <c r="A93" s="2392"/>
      <c r="B93" s="511"/>
      <c r="D93" s="665" t="s">
        <v>1021</v>
      </c>
      <c r="E93" s="723" t="s">
        <v>1016</v>
      </c>
      <c r="F93" s="660" t="s">
        <v>954</v>
      </c>
      <c r="G93" s="724"/>
      <c r="H93" s="1023"/>
      <c r="I93" s="724"/>
      <c r="J93" s="1023"/>
      <c r="K93" s="724"/>
      <c r="L93" s="1023"/>
      <c r="M93" s="724"/>
      <c r="N93" s="1023"/>
      <c r="O93" s="724"/>
      <c r="P93" s="1023"/>
      <c r="Q93" s="724"/>
      <c r="R93" s="1023"/>
      <c r="S93" s="724"/>
      <c r="T93" s="1023"/>
      <c r="U93" s="724"/>
      <c r="V93" s="1023"/>
      <c r="W93" s="724"/>
      <c r="X93" s="1023"/>
      <c r="Y93" s="724"/>
      <c r="Z93" s="1023"/>
      <c r="AA93" s="724"/>
      <c r="AB93" s="1023"/>
      <c r="AC93" s="724"/>
      <c r="AD93" s="1023"/>
      <c r="AE93" s="724"/>
      <c r="AF93" s="1023"/>
      <c r="AG93" s="724"/>
      <c r="AH93" s="1023"/>
      <c r="AI93" s="724"/>
      <c r="AJ93" s="1023"/>
      <c r="AK93" s="724"/>
      <c r="AL93" s="1023"/>
      <c r="AM93" s="724"/>
      <c r="AN93" s="1023"/>
      <c r="AO93" s="724"/>
      <c r="AP93" s="1023"/>
      <c r="AQ93" s="289"/>
      <c r="BD93" s="758">
        <v>0</v>
      </c>
    </row>
    <row s="1635" customFormat="1" customHeight="1" ht="11.25" hidden="1">
      <c r="A94" s="2392"/>
      <c r="B94" s="511"/>
      <c r="D94" s="665" t="s">
        <v>1022</v>
      </c>
      <c r="E94" s="723" t="s">
        <v>1018</v>
      </c>
      <c r="F94" s="660" t="s">
        <v>954</v>
      </c>
      <c r="G94" s="724"/>
      <c r="H94" s="1023"/>
      <c r="I94" s="724"/>
      <c r="J94" s="1023"/>
      <c r="K94" s="724"/>
      <c r="L94" s="1023"/>
      <c r="M94" s="724"/>
      <c r="N94" s="1023"/>
      <c r="O94" s="724"/>
      <c r="P94" s="1023"/>
      <c r="Q94" s="724"/>
      <c r="R94" s="1023"/>
      <c r="S94" s="724"/>
      <c r="T94" s="1023"/>
      <c r="U94" s="724"/>
      <c r="V94" s="1023"/>
      <c r="W94" s="724"/>
      <c r="X94" s="1023"/>
      <c r="Y94" s="724"/>
      <c r="Z94" s="1023"/>
      <c r="AA94" s="724"/>
      <c r="AB94" s="1023"/>
      <c r="AC94" s="724"/>
      <c r="AD94" s="1023"/>
      <c r="AE94" s="724"/>
      <c r="AF94" s="1023"/>
      <c r="AG94" s="724"/>
      <c r="AH94" s="1023"/>
      <c r="AI94" s="724"/>
      <c r="AJ94" s="1023"/>
      <c r="AK94" s="724"/>
      <c r="AL94" s="1023"/>
      <c r="AM94" s="724"/>
      <c r="AN94" s="1023"/>
      <c r="AO94" s="724"/>
      <c r="AP94" s="1023"/>
      <c r="AQ94" s="289"/>
      <c r="BD94" s="758">
        <v>0</v>
      </c>
    </row>
    <row s="1635" customFormat="1" customHeight="1" ht="24.75" hidden="1">
      <c r="A95" s="2392"/>
      <c r="B95" s="511"/>
      <c r="D95" s="665" t="s">
        <v>116</v>
      </c>
      <c r="E95" s="666" t="s">
        <v>1023</v>
      </c>
      <c r="F95" s="725" t="s">
        <v>638</v>
      </c>
      <c r="G95" s="727"/>
      <c r="H95" s="1023"/>
      <c r="I95" s="727"/>
      <c r="J95" s="1023"/>
      <c r="K95" s="727"/>
      <c r="L95" s="1023"/>
      <c r="M95" s="727"/>
      <c r="N95" s="1023"/>
      <c r="O95" s="727"/>
      <c r="P95" s="1023"/>
      <c r="Q95" s="727"/>
      <c r="R95" s="1023"/>
      <c r="S95" s="727"/>
      <c r="T95" s="1023"/>
      <c r="U95" s="727"/>
      <c r="V95" s="1023"/>
      <c r="W95" s="727"/>
      <c r="X95" s="1023"/>
      <c r="Y95" s="727"/>
      <c r="Z95" s="1023"/>
      <c r="AA95" s="727"/>
      <c r="AB95" s="1023"/>
      <c r="AC95" s="727"/>
      <c r="AD95" s="1023"/>
      <c r="AE95" s="727"/>
      <c r="AF95" s="1023"/>
      <c r="AG95" s="727"/>
      <c r="AH95" s="1023"/>
      <c r="AI95" s="727"/>
      <c r="AJ95" s="1023"/>
      <c r="AK95" s="727"/>
      <c r="AL95" s="1023"/>
      <c r="AM95" s="727"/>
      <c r="AN95" s="1023"/>
      <c r="AO95" s="727"/>
      <c r="AP95" s="1023"/>
      <c r="AQ95" s="289" t="s">
        <v>1024</v>
      </c>
      <c r="BD95" s="758">
        <v>0</v>
      </c>
    </row>
    <row s="1635" customFormat="1" customHeight="1" ht="33.75" hidden="1">
      <c r="A96" s="2392"/>
      <c r="B96" s="511"/>
      <c r="D96" s="665" t="s">
        <v>92</v>
      </c>
      <c r="E96" s="666" t="s">
        <v>1025</v>
      </c>
      <c r="F96" s="726" t="s">
        <v>915</v>
      </c>
      <c r="G96" s="728"/>
      <c r="H96" s="1023"/>
      <c r="I96" s="728"/>
      <c r="J96" s="1023"/>
      <c r="K96" s="728"/>
      <c r="L96" s="1023"/>
      <c r="M96" s="728"/>
      <c r="N96" s="1023"/>
      <c r="O96" s="728"/>
      <c r="P96" s="1023"/>
      <c r="Q96" s="728"/>
      <c r="R96" s="1023"/>
      <c r="S96" s="728"/>
      <c r="T96" s="1023"/>
      <c r="U96" s="728"/>
      <c r="V96" s="1023"/>
      <c r="W96" s="728"/>
      <c r="X96" s="1023"/>
      <c r="Y96" s="728"/>
      <c r="Z96" s="1023"/>
      <c r="AA96" s="728"/>
      <c r="AB96" s="1023"/>
      <c r="AC96" s="728"/>
      <c r="AD96" s="1023"/>
      <c r="AE96" s="728"/>
      <c r="AF96" s="1023"/>
      <c r="AG96" s="728"/>
      <c r="AH96" s="1023"/>
      <c r="AI96" s="728"/>
      <c r="AJ96" s="1023"/>
      <c r="AK96" s="728"/>
      <c r="AL96" s="1023"/>
      <c r="AM96" s="728"/>
      <c r="AN96" s="1023"/>
      <c r="AO96" s="728"/>
      <c r="AP96" s="1023"/>
      <c r="AQ96" s="289"/>
      <c r="BD96" s="758">
        <v>0</v>
      </c>
    </row>
    <row s="1635" customFormat="1" customHeight="1" ht="22.5" hidden="1">
      <c r="A97" s="2392"/>
      <c r="B97" s="511" t="s">
        <v>668</v>
      </c>
      <c r="D97" s="665" t="s">
        <v>93</v>
      </c>
      <c r="E97" s="666" t="s">
        <v>1026</v>
      </c>
      <c r="F97" s="726" t="s">
        <v>386</v>
      </c>
      <c r="G97" s="385"/>
      <c r="H97" s="1023"/>
      <c r="I97" s="385"/>
      <c r="J97" s="1023"/>
      <c r="K97" s="385"/>
      <c r="L97" s="1023"/>
      <c r="M97" s="385"/>
      <c r="N97" s="1023"/>
      <c r="O97" s="385"/>
      <c r="P97" s="1023"/>
      <c r="Q97" s="385"/>
      <c r="R97" s="1023"/>
      <c r="S97" s="385"/>
      <c r="T97" s="1023"/>
      <c r="U97" s="385"/>
      <c r="V97" s="1023"/>
      <c r="W97" s="385"/>
      <c r="X97" s="1023"/>
      <c r="Y97" s="385"/>
      <c r="Z97" s="1023"/>
      <c r="AA97" s="385"/>
      <c r="AB97" s="1023"/>
      <c r="AC97" s="385"/>
      <c r="AD97" s="1023"/>
      <c r="AE97" s="385"/>
      <c r="AF97" s="1023"/>
      <c r="AG97" s="385"/>
      <c r="AH97" s="1023"/>
      <c r="AI97" s="385"/>
      <c r="AJ97" s="1023"/>
      <c r="AK97" s="385"/>
      <c r="AL97" s="1023"/>
      <c r="AM97" s="385"/>
      <c r="AN97" s="1023"/>
      <c r="AO97" s="385"/>
      <c r="AP97" s="1023"/>
      <c r="AQ97" s="289" t="s">
        <v>727</v>
      </c>
      <c r="BD97" s="758">
        <v>0</v>
      </c>
    </row>
    <row s="1635" customFormat="1" customHeight="1" ht="45" hidden="1">
      <c r="A98" s="2392"/>
      <c r="B98" s="511" t="s">
        <v>668</v>
      </c>
      <c r="D98" s="665" t="s">
        <v>1027</v>
      </c>
      <c r="E98" s="667" t="s">
        <v>1028</v>
      </c>
      <c r="F98" s="721" t="s">
        <v>386</v>
      </c>
      <c r="G98" s="385"/>
      <c r="H98" s="1023"/>
      <c r="I98" s="385"/>
      <c r="J98" s="1023"/>
      <c r="K98" s="385"/>
      <c r="L98" s="1023"/>
      <c r="M98" s="385"/>
      <c r="N98" s="1023"/>
      <c r="O98" s="385"/>
      <c r="P98" s="1023"/>
      <c r="Q98" s="385"/>
      <c r="R98" s="1023"/>
      <c r="S98" s="385"/>
      <c r="T98" s="1023"/>
      <c r="U98" s="385"/>
      <c r="V98" s="1023"/>
      <c r="W98" s="385"/>
      <c r="X98" s="1023"/>
      <c r="Y98" s="385"/>
      <c r="Z98" s="1023"/>
      <c r="AA98" s="385"/>
      <c r="AB98" s="1023"/>
      <c r="AC98" s="385"/>
      <c r="AD98" s="1023"/>
      <c r="AE98" s="385"/>
      <c r="AF98" s="1023"/>
      <c r="AG98" s="385"/>
      <c r="AH98" s="1023"/>
      <c r="AI98" s="385"/>
      <c r="AJ98" s="1023"/>
      <c r="AK98" s="385"/>
      <c r="AL98" s="1023"/>
      <c r="AM98" s="385"/>
      <c r="AN98" s="1023"/>
      <c r="AO98" s="385"/>
      <c r="AP98" s="1023"/>
      <c r="AQ98" s="289" t="s">
        <v>727</v>
      </c>
      <c r="BD98" s="758">
        <v>0</v>
      </c>
    </row>
    <row s="1635" customFormat="1" customHeight="1" ht="95.25" hidden="1">
      <c r="A99" s="2392"/>
      <c r="B99" s="511" t="s">
        <v>668</v>
      </c>
      <c r="D99" s="665" t="s">
        <v>99</v>
      </c>
      <c r="E99" s="666" t="s">
        <v>1029</v>
      </c>
      <c r="F99" s="721" t="s">
        <v>386</v>
      </c>
      <c r="G99" s="385"/>
      <c r="H99" s="1023"/>
      <c r="I99" s="385"/>
      <c r="J99" s="1023"/>
      <c r="K99" s="385"/>
      <c r="L99" s="1023"/>
      <c r="M99" s="385"/>
      <c r="N99" s="1023"/>
      <c r="O99" s="385"/>
      <c r="P99" s="1023"/>
      <c r="Q99" s="385"/>
      <c r="R99" s="1023"/>
      <c r="S99" s="385"/>
      <c r="T99" s="1023"/>
      <c r="U99" s="385"/>
      <c r="V99" s="1023"/>
      <c r="W99" s="385"/>
      <c r="X99" s="1023"/>
      <c r="Y99" s="385"/>
      <c r="Z99" s="1023"/>
      <c r="AA99" s="385"/>
      <c r="AB99" s="1023"/>
      <c r="AC99" s="385"/>
      <c r="AD99" s="1023"/>
      <c r="AE99" s="385"/>
      <c r="AF99" s="1023"/>
      <c r="AG99" s="385"/>
      <c r="AH99" s="1023"/>
      <c r="AI99" s="385"/>
      <c r="AJ99" s="1023"/>
      <c r="AK99" s="385"/>
      <c r="AL99" s="1023"/>
      <c r="AM99" s="385"/>
      <c r="AN99" s="1023"/>
      <c r="AO99" s="385"/>
      <c r="AP99" s="1023"/>
      <c r="AQ99" s="289" t="s">
        <v>727</v>
      </c>
      <c r="BD99" s="758">
        <v>0</v>
      </c>
    </row>
    <row s="1635" customFormat="1" customHeight="1" ht="22.5" hidden="1">
      <c r="A100" s="2392"/>
      <c r="B100" s="511" t="s">
        <v>668</v>
      </c>
      <c r="D100" s="665" t="s">
        <v>149</v>
      </c>
      <c r="E100" s="666" t="s">
        <v>1030</v>
      </c>
      <c r="F100" s="721" t="s">
        <v>386</v>
      </c>
      <c r="G100" s="385"/>
      <c r="H100" s="1023"/>
      <c r="I100" s="385"/>
      <c r="J100" s="1023"/>
      <c r="K100" s="385"/>
      <c r="L100" s="1023"/>
      <c r="M100" s="385"/>
      <c r="N100" s="1023"/>
      <c r="O100" s="385"/>
      <c r="P100" s="1023"/>
      <c r="Q100" s="385"/>
      <c r="R100" s="1023"/>
      <c r="S100" s="385"/>
      <c r="T100" s="1023"/>
      <c r="U100" s="385"/>
      <c r="V100" s="1023"/>
      <c r="W100" s="385"/>
      <c r="X100" s="1023"/>
      <c r="Y100" s="385"/>
      <c r="Z100" s="1023"/>
      <c r="AA100" s="385"/>
      <c r="AB100" s="1023"/>
      <c r="AC100" s="385"/>
      <c r="AD100" s="1023"/>
      <c r="AE100" s="385"/>
      <c r="AF100" s="1023"/>
      <c r="AG100" s="385"/>
      <c r="AH100" s="1023"/>
      <c r="AI100" s="385"/>
      <c r="AJ100" s="1023"/>
      <c r="AK100" s="385"/>
      <c r="AL100" s="1023"/>
      <c r="AM100" s="385"/>
      <c r="AN100" s="1023"/>
      <c r="AO100" s="385"/>
      <c r="AP100" s="1023"/>
      <c r="AQ100" s="289" t="s">
        <v>727</v>
      </c>
      <c r="BD100" s="758">
        <v>0</v>
      </c>
    </row>
    <row s="1635" customFormat="1" customHeight="1" ht="11.549999999999999">
      <c r="A101" s="1033"/>
      <c r="B101" s="518"/>
      <c r="D101" s="1034"/>
      <c r="E101" s="1035"/>
      <c r="K101" s="1635"/>
      <c r="L101" s="1635"/>
      <c r="M101" s="1635"/>
      <c r="N101" s="1635"/>
      <c r="O101" s="1635"/>
      <c r="P101" s="1635"/>
      <c r="Q101" s="1635"/>
      <c r="R101" s="1635"/>
      <c r="S101" s="1635"/>
      <c r="T101" s="1635"/>
      <c r="U101" s="1635"/>
      <c r="V101" s="1635"/>
      <c r="W101" s="1635"/>
      <c r="X101" s="1635"/>
      <c r="Y101" s="1635"/>
      <c r="Z101" s="1635"/>
      <c r="AA101" s="1635"/>
      <c r="AB101" s="1635"/>
      <c r="AC101" s="1635"/>
      <c r="AD101" s="1635"/>
      <c r="AE101" s="1635"/>
      <c r="AF101" s="1635"/>
      <c r="AG101" s="1635"/>
      <c r="AH101" s="1635"/>
      <c r="AI101" s="1635"/>
      <c r="AJ101" s="1635"/>
      <c r="AK101" s="1635"/>
      <c r="AL101" s="1635"/>
      <c r="AM101" s="1635"/>
      <c r="AN101" s="1635"/>
      <c r="AO101" s="1635"/>
      <c r="AP101" s="1635"/>
      <c r="BD101" s="509">
        <v>11</v>
      </c>
    </row>
    <row customHeight="1" ht="22.5" hidden="1">
      <c r="A102" s="536" t="s">
        <v>82</v>
      </c>
      <c r="B102" s="511">
        <v>0</v>
      </c>
      <c r="C102" s="505">
        <v>3</v>
      </c>
      <c r="D102" s="505">
        <v>7</v>
      </c>
      <c r="E102" s="505">
        <v>69</v>
      </c>
      <c r="F102" s="505">
        <v>10</v>
      </c>
      <c r="G102" s="505">
        <v>0</v>
      </c>
      <c r="H102" s="505">
        <v>0</v>
      </c>
      <c r="I102" s="758">
        <v>43</v>
      </c>
      <c r="J102" s="758">
        <v>43</v>
      </c>
      <c r="K102" s="1635">
        <v>0</v>
      </c>
      <c r="L102" s="1635">
        <v>0</v>
      </c>
      <c r="M102" s="1635">
        <v>0</v>
      </c>
      <c r="N102" s="1635">
        <v>0</v>
      </c>
      <c r="O102" s="1635">
        <v>0</v>
      </c>
      <c r="P102" s="1635">
        <v>0</v>
      </c>
      <c r="Q102" s="1635">
        <v>0</v>
      </c>
      <c r="R102" s="1635">
        <v>0</v>
      </c>
      <c r="S102" s="1635">
        <v>0</v>
      </c>
      <c r="T102" s="1635">
        <v>0</v>
      </c>
      <c r="U102" s="1635">
        <v>0</v>
      </c>
      <c r="V102" s="1635">
        <v>0</v>
      </c>
      <c r="W102" s="1635">
        <v>0</v>
      </c>
      <c r="X102" s="1635">
        <v>0</v>
      </c>
      <c r="Y102" s="1635">
        <v>0</v>
      </c>
      <c r="Z102" s="1635">
        <v>0</v>
      </c>
      <c r="AA102" s="1635">
        <v>0</v>
      </c>
      <c r="AB102" s="1635">
        <v>0</v>
      </c>
      <c r="AC102" s="1635">
        <v>0</v>
      </c>
      <c r="AD102" s="1635">
        <v>0</v>
      </c>
      <c r="AE102" s="1635">
        <v>0</v>
      </c>
      <c r="AF102" s="1635">
        <v>0</v>
      </c>
      <c r="AG102" s="1635">
        <v>0</v>
      </c>
      <c r="AH102" s="1635">
        <v>0</v>
      </c>
      <c r="AI102" s="1635">
        <v>0</v>
      </c>
      <c r="AJ102" s="1635">
        <v>0</v>
      </c>
      <c r="AK102" s="1635">
        <v>0</v>
      </c>
      <c r="AL102" s="1635">
        <v>0</v>
      </c>
      <c r="AM102" s="1635">
        <v>0</v>
      </c>
      <c r="AN102" s="1635">
        <v>0</v>
      </c>
      <c r="AO102" s="1635">
        <v>0</v>
      </c>
      <c r="AP102" s="1635">
        <v>0</v>
      </c>
      <c r="AQ102" s="505">
        <v>73</v>
      </c>
      <c r="AR102" s="505">
        <v>3</v>
      </c>
      <c r="AS102" s="505">
        <v>10</v>
      </c>
      <c r="AT102" s="505">
        <v>10</v>
      </c>
      <c r="AU102" s="505">
        <v>10</v>
      </c>
      <c r="AV102" s="505">
        <v>10</v>
      </c>
      <c r="AW102" s="505">
        <v>10</v>
      </c>
      <c r="AX102" s="505">
        <v>10</v>
      </c>
      <c r="AY102" s="505">
        <v>10</v>
      </c>
      <c r="AZ102" s="505">
        <v>10</v>
      </c>
      <c r="BA102" s="505">
        <v>10</v>
      </c>
      <c r="BB102" s="505">
        <v>10</v>
      </c>
      <c r="BC102" s="505">
        <v>10</v>
      </c>
      <c r="BD102" s="505">
        <v>23</v>
      </c>
    </row>
  </sheetData>
  <sheetProtection formatColumns="0" formatRows="0" autoFilter="0" sort="0" insertRows="0" insertColumns="1" deleteRows="0" deleteColumns="0"/>
  <mergeCells count="66">
    <mergeCell ref="D3:F3"/>
    <mergeCell ref="AQ7:A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 ref="AM7:AN7"/>
    <mergeCell ref="AM8:AN8"/>
    <mergeCell ref="AM9:AN9"/>
    <mergeCell ref="AO7:AP7"/>
    <mergeCell ref="AO8:AP8"/>
    <mergeCell ref="AO9:A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AM19 A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AM31 AM42 AM43 AM60 AM69 AM70 AM72 AM95 AO31 AO42 AO43 AO60 AO69 AO70 AO72 A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AN31:AN32 AP31:AP32 G62:G63 G74:G75 G97:G100 I62:I63 I74:I75 I97:I100 H13:H14 H19 J19 L19 N19 P19 R19 T19 V19 X19 Z19 AB19 AD19 AF19 AH19 AJ19 AL19 AN19 AP19 J13:J14 L13:L14 N13:N14 P13:P14 R13:R14 T13:T14 V13:V14 X13:X14 Z13:Z14 AB13:AB14 AD13:AD14 AF13:AF14 AH13:AH14 AJ13:AJ14 AL13:AL14 AN13:AN14 AP13:AP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AM62 AM63 AM74 AM75 AM97 AM98 AM99 AM100 AO62 AO63 AO74 AO75 AO97 AO98 AO99 A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AM13 AM14 AM18 AM21 AM22 AM24 AM26 AM27 AM29 AM30 AM32 AM37 AM39 AM40 AM44 AM45 AM46 AM47 AM48 AM49 AM50 AM51 AM52 AM53 AM54 AM55 AM56 AM57 AM58 AM59 AM61 AM65 AM67 AM68 AM71 AM73 AM77 AM78 AM79 AM80 AM81 AM82 AM83 AM84 AM85 AM86 AM87 AM88 AM89 AM90 AM91 AM92 AM93 AM94 AM96 AO13 AO14 AO18 AO21 AO22 AO24 AO26 AO27 AO29 AO30 AO32 AO37 AO39 AO40 AO44 AO45 AO46 AO47 AO48 AO49 AO50 AO51 AO52 AO53 AO54 AO55 AO56 AO57 AO58 AO59 AO61 AO65 AO67 AO68 AO71 AO73 AO77 AO78 AO79 AO80 AO81 AO82 AO83 AO84 AO85 AO86 AO87 AO88 AO89 AO90 AO91 AO92 AO93 AO94 A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AM16 AM17 AO16 A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AN26:AN27 AP26:AP27 J15:J18 L15:L18 N15:N18 P15:P18 R15:R18 T15:T18 V15:V18 X15:X18 Z15:Z18 AB15:AB18 AD15:AD18 AF15:AF18 AH15:AH18 AJ15:AJ18 AL15:AL18 AN15:AN18 AP15:AP18 J21:J22 L21:L22 N21:N22 P21:P22 R21:R22 T21:T22 V21:V22 X21:X22 Z21:Z22 AB21:AB22 AD21:AD22 AF21:AF22 AH21:AH22 AJ21:AJ22 AL21:AL22 AN21:AN22 AP21:AP22 J29:J30 L29:L30 N29:N30 P29:P30 R29:R30 T29:T30 V29:V30 X29:X30 Z29:Z30 AB29:AB30 AD29:AD30 AF29:AF30 AH29:AH30 AJ29:AJ30 AL29:AL30 AN29:AN30 AP29:AP30 J24 L24 N24 P24 R24 T24 V24 X24 Z24 AB24 AD24 AF24 AH24 AJ24 AL24 AN24 A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1C9E2-19D8-BA98-400F-7394BED0F89F}" mc:Ignorable="x14ac xr xr2 xr3">
  <sheetPr>
    <tabColor rgb="FFCCCCFF"/>
  </sheetPr>
  <dimension ref="A1:AM41"/>
  <sheetViews>
    <sheetView showGridLines="0" zoomScale="90" workbookViewId="0">
      <pane xSplit="4" ySplit="12" topLeftCell="E13" activePane="bottomRight" state="frozen"/>
      <selection pane="bottomLeft" activeCell="A13" sqref="A13"/>
      <selection pane="topRight" activeCell="E1" sqref="E1"/>
      <selection pane="bottomRight" activeCell="M5" sqref="M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КЧРГУП "Теплоэнерго"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157</v>
      </c>
      <c r="E9" s="2127"/>
      <c r="F9" s="2128" t="s">
        <v>158</v>
      </c>
      <c r="G9" s="2129"/>
      <c r="H9" s="2129"/>
      <c r="I9" s="2129"/>
      <c r="J9" s="2132" t="s">
        <v>159</v>
      </c>
      <c r="K9" s="2132"/>
      <c r="L9" s="2132"/>
      <c r="M9" s="2132"/>
      <c r="AM9" s="583">
        <v>18</v>
      </c>
    </row>
    <row customHeight="1" ht="24">
      <c r="A10" s="2126"/>
      <c r="B10" s="592"/>
      <c r="C10" s="525"/>
      <c r="D10" s="523" t="s">
        <v>88</v>
      </c>
      <c r="E10" s="523" t="s">
        <v>89</v>
      </c>
      <c r="F10" s="523" t="s">
        <v>160</v>
      </c>
      <c r="G10" s="2133" t="s">
        <v>88</v>
      </c>
      <c r="H10" s="2134"/>
      <c r="I10" s="523" t="s">
        <v>89</v>
      </c>
      <c r="J10" s="523" t="s">
        <v>160</v>
      </c>
      <c r="K10" s="2133" t="s">
        <v>88</v>
      </c>
      <c r="L10" s="2134"/>
      <c r="M10" s="523" t="s">
        <v>89</v>
      </c>
      <c r="N10" s="1627"/>
      <c r="AM10" s="583">
        <v>23</v>
      </c>
    </row>
    <row s="1853" customFormat="1" customHeight="1" ht="11.25" hidden="1">
      <c r="A11" s="593"/>
      <c r="B11" s="593"/>
      <c r="C11" s="593"/>
      <c r="D11" s="594" t="s">
        <v>161</v>
      </c>
      <c r="E11" s="594" t="s">
        <v>104</v>
      </c>
      <c r="F11" s="594" t="s">
        <v>90</v>
      </c>
      <c r="G11" s="2115" t="s">
        <v>91</v>
      </c>
      <c r="H11" s="2116"/>
      <c r="I11" s="594" t="s">
        <v>116</v>
      </c>
      <c r="J11" s="594" t="s">
        <v>92</v>
      </c>
      <c r="K11" s="2117" t="s">
        <v>93</v>
      </c>
      <c r="L11" s="2118"/>
      <c r="M11" s="594" t="s">
        <v>99</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162</v>
      </c>
      <c r="P12" s="1413" t="s">
        <v>163</v>
      </c>
      <c r="Q12" s="1413" t="s">
        <v>164</v>
      </c>
      <c r="R12" s="1413" t="s">
        <v>165</v>
      </c>
      <c r="AM12" s="583">
        <v>1</v>
      </c>
    </row>
    <row s="1853" customFormat="1" customHeight="1" ht="15.75">
      <c r="A13" s="293"/>
      <c r="B13" s="293"/>
      <c r="C13" s="526"/>
      <c r="D13" s="2108" t="s">
        <v>161</v>
      </c>
      <c r="E13" s="2109" t="str">
        <f>INDEX(VD_NAME_LIST,MATCH("4190072",VD_ID_LIST,0))</f>
        <v>Подключение (технологическое присоединение) к системе теплоснабжения</v>
      </c>
      <c r="F13" s="2112" t="s">
        <v>66</v>
      </c>
      <c r="G13" s="2113"/>
      <c r="H13" s="2114">
        <v>1</v>
      </c>
      <c r="I13" s="2105" t="str">
        <f>IF(U13="","",INDEX(TERRITORY_MR_LIST,MATCH(U13,TERRITORY_LIST_ID,0)))</f>
        <v>Территория 1</v>
      </c>
      <c r="J13" s="2107" t="s">
        <v>66</v>
      </c>
      <c r="K13" s="602"/>
      <c r="L13" s="527" t="s">
        <v>161</v>
      </c>
      <c r="M13" s="2630" t="s">
        <v>166</v>
      </c>
      <c r="N13" s="812"/>
      <c r="O13" s="1416" t="s">
        <v>167</v>
      </c>
      <c r="P13" s="1413" t="str">
        <f>$E$13</f>
        <v>Подключение (технологическое присоединение) к системе теплоснабжения</v>
      </c>
      <c r="Q13" s="1413" t="str">
        <f>IF($F$13="нет","без дифференциации",$I$13)</f>
        <v>Территория 1</v>
      </c>
      <c r="R13" s="1413" t="str">
        <f>IF($J$13="нет","без дифференциации",M13)</f>
        <v>Центральная котельная, а. Адыге-Хабль</v>
      </c>
      <c r="S13" s="1416"/>
      <c r="T13" s="1416"/>
      <c r="U13" s="1266" t="s">
        <v>98</v>
      </c>
      <c r="V13" s="1266" t="s">
        <v>168</v>
      </c>
      <c r="W13" s="1266"/>
      <c r="X13" s="1266"/>
      <c r="Y13" s="604" t="s">
        <v>169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170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customHeight="1" ht="15">
      <c r="A15" s="423"/>
      <c r="B15" s="423"/>
      <c r="C15" s="176"/>
      <c r="D15" s="1821"/>
      <c r="E15" s="1821"/>
      <c r="F15" s="1821"/>
      <c r="G15" s="2561" t="s">
        <v>105</v>
      </c>
      <c r="H15" s="2103" t="s">
        <v>104</v>
      </c>
      <c r="I15" s="2562" t="str">
        <f>IF(U15="","",INDEX(TERRITORY_MR_LIST,MATCH(U15,TERRITORY_LIST_ID,0)))</f>
        <v>Территория 2</v>
      </c>
      <c r="J15" s="2107" t="s">
        <v>66</v>
      </c>
      <c r="K15" s="832"/>
      <c r="L15" s="1782" t="s">
        <v>161</v>
      </c>
      <c r="M15" s="2630" t="s">
        <v>171</v>
      </c>
      <c r="N15" s="604"/>
      <c r="O15" s="604" t="s">
        <v>172</v>
      </c>
      <c r="P15" s="604" t="str">
        <f>$E$13</f>
        <v>Подключение (технологическое присоединение) к системе теплоснабжения</v>
      </c>
      <c r="Q15" s="604" t="str">
        <f>IF($F$15="нет","без дифференциации",$I$15)</f>
        <v>Территория 2</v>
      </c>
      <c r="R15" s="604" t="str">
        <f>IF($J$15="нет","без дифференциации",$M$15)</f>
        <v>Центральная котельная, г. Теберда</v>
      </c>
      <c r="S15" s="604"/>
      <c r="T15" s="604"/>
      <c r="U15" s="605" t="s">
        <v>106</v>
      </c>
      <c r="V15" s="604"/>
      <c r="W15" s="604"/>
      <c r="X15" s="595"/>
      <c r="Y15" s="595" t="s">
        <v>169</v>
      </c>
      <c r="Z15" s="595">
        <v>1705000</v>
      </c>
      <c r="AA15" s="595"/>
      <c r="AB15" s="595"/>
      <c r="AC15" s="595"/>
      <c r="AD15" s="595"/>
      <c r="AE15" s="595"/>
      <c r="AF15" s="595"/>
      <c r="AG15" s="595"/>
      <c r="AH15" s="595"/>
      <c r="AI15" s="595"/>
      <c r="AJ15" s="595"/>
      <c r="AK15" s="595"/>
      <c r="AL15" s="595"/>
      <c r="AM15" s="1853"/>
    </row>
    <row customHeight="1" ht="15">
      <c r="A16" s="423"/>
      <c r="B16" s="423"/>
      <c r="C16" s="176"/>
      <c r="D16" s="1821"/>
      <c r="E16" s="1821"/>
      <c r="F16" s="1821"/>
      <c r="G16" s="1821"/>
      <c r="H16" s="1821"/>
      <c r="I16" s="1821"/>
      <c r="J16" s="1821"/>
      <c r="K16" s="1799" t="s">
        <v>105</v>
      </c>
      <c r="L16" s="1729" t="s">
        <v>104</v>
      </c>
      <c r="M16" s="811" t="s">
        <v>173</v>
      </c>
      <c r="N16" s="812"/>
      <c r="O16" s="604" t="s">
        <v>174</v>
      </c>
      <c r="P16" s="604" t="str">
        <f>$E$13</f>
        <v>Подключение (технологическое присоединение) к системе теплоснабжения</v>
      </c>
      <c r="Q16" s="604" t="str">
        <f>IF($F$15="нет","без дифференциации",$I$15)</f>
        <v>Территория 2</v>
      </c>
      <c r="R16" s="604" t="str">
        <f>IF($J$16="нет","без дифференциации",$M$16)</f>
        <v>Котельная "Южная", г. Теберда</v>
      </c>
      <c r="S16" s="604"/>
      <c r="T16" s="604"/>
      <c r="U16" s="605"/>
      <c r="V16" s="604"/>
      <c r="W16" s="604"/>
      <c r="X16" s="595"/>
      <c r="Y16" s="595" t="s">
        <v>169</v>
      </c>
      <c r="Z16" s="595">
        <v>1705000</v>
      </c>
      <c r="AA16" s="595"/>
      <c r="AB16" s="595"/>
      <c r="AC16" s="595"/>
      <c r="AD16" s="595"/>
      <c r="AE16" s="595"/>
      <c r="AF16" s="595"/>
      <c r="AG16" s="595"/>
      <c r="AH16" s="595"/>
      <c r="AI16" s="595"/>
      <c r="AJ16" s="595"/>
      <c r="AK16" s="595"/>
      <c r="AL16" s="595"/>
      <c r="AM16" s="1853"/>
    </row>
    <row customHeight="1" ht="15">
      <c r="A17" s="423"/>
      <c r="B17" s="423"/>
      <c r="C17" s="176"/>
      <c r="D17" s="1821"/>
      <c r="E17" s="1821"/>
      <c r="F17" s="1821"/>
      <c r="G17" s="1821"/>
      <c r="H17" s="1821"/>
      <c r="I17" s="1821"/>
      <c r="J17" s="1821"/>
      <c r="K17" s="1799" t="s">
        <v>105</v>
      </c>
      <c r="L17" s="1729" t="s">
        <v>90</v>
      </c>
      <c r="M17" s="811" t="s">
        <v>175</v>
      </c>
      <c r="N17" s="812"/>
      <c r="O17" s="604" t="s">
        <v>176</v>
      </c>
      <c r="P17" s="604" t="str">
        <f>$E$13</f>
        <v>Подключение (технологическое присоединение) к системе теплоснабжения</v>
      </c>
      <c r="Q17" s="604" t="str">
        <f>IF($F$15="нет","без дифференциации",$I$15)</f>
        <v>Территория 2</v>
      </c>
      <c r="R17" s="604" t="str">
        <f>IF($J$17="нет","без дифференциации",$M$17)</f>
        <v>Котельная заповедника, г. Теберда</v>
      </c>
      <c r="S17" s="604"/>
      <c r="T17" s="604"/>
      <c r="U17" s="605"/>
      <c r="V17" s="604"/>
      <c r="W17" s="604"/>
      <c r="X17" s="595"/>
      <c r="Y17" s="595" t="s">
        <v>169</v>
      </c>
      <c r="Z17" s="595">
        <v>1705000</v>
      </c>
      <c r="AA17" s="595"/>
      <c r="AB17" s="595"/>
      <c r="AC17" s="595"/>
      <c r="AD17" s="595"/>
      <c r="AE17" s="595"/>
      <c r="AF17" s="595"/>
      <c r="AG17" s="595"/>
      <c r="AH17" s="595"/>
      <c r="AI17" s="595"/>
      <c r="AJ17" s="595"/>
      <c r="AK17" s="595"/>
      <c r="AL17" s="595"/>
      <c r="AM17" s="1853"/>
    </row>
    <row customHeight="1" ht="15">
      <c r="A18" s="423"/>
      <c r="B18" s="423"/>
      <c r="C18" s="176"/>
      <c r="D18" s="1821"/>
      <c r="E18" s="1821"/>
      <c r="F18" s="1821"/>
      <c r="G18" s="2561"/>
      <c r="H18" s="2103"/>
      <c r="I18" s="2562"/>
      <c r="J18" s="2107"/>
      <c r="K18" s="421"/>
      <c r="L18" s="177"/>
      <c r="M18" s="607" t="s">
        <v>170</v>
      </c>
      <c r="N18" s="604"/>
      <c r="O18" s="604"/>
      <c r="P18" s="604"/>
      <c r="Q18" s="604"/>
      <c r="R18" s="604"/>
      <c r="S18" s="604"/>
      <c r="T18" s="604"/>
      <c r="U18" s="605"/>
      <c r="V18" s="604"/>
      <c r="W18" s="604"/>
      <c r="X18" s="595"/>
      <c r="Y18" s="595"/>
      <c r="Z18" s="595"/>
      <c r="AA18" s="595"/>
      <c r="AB18" s="595"/>
      <c r="AC18" s="595"/>
      <c r="AD18" s="595"/>
      <c r="AE18" s="595"/>
      <c r="AF18" s="595"/>
      <c r="AG18" s="595"/>
      <c r="AH18" s="595"/>
      <c r="AI18" s="595"/>
      <c r="AJ18" s="595"/>
      <c r="AK18" s="595"/>
      <c r="AL18" s="595"/>
      <c r="AM18" s="1853"/>
    </row>
    <row customHeight="1" ht="15">
      <c r="A19" s="423"/>
      <c r="B19" s="423"/>
      <c r="C19" s="176"/>
      <c r="D19" s="1821"/>
      <c r="E19" s="1821"/>
      <c r="F19" s="1821"/>
      <c r="G19" s="2561" t="s">
        <v>105</v>
      </c>
      <c r="H19" s="2103" t="s">
        <v>90</v>
      </c>
      <c r="I19" s="2562" t="str">
        <f>IF(U19="","",INDEX(TERRITORY_MR_LIST,MATCH(U19,TERRITORY_LIST_ID,0)))</f>
        <v>Территория 3</v>
      </c>
      <c r="J19" s="2107" t="s">
        <v>66</v>
      </c>
      <c r="K19" s="832"/>
      <c r="L19" s="1782" t="s">
        <v>161</v>
      </c>
      <c r="M19" s="2630" t="s">
        <v>177</v>
      </c>
      <c r="N19" s="604"/>
      <c r="O19" s="604" t="s">
        <v>178</v>
      </c>
      <c r="P19" s="604" t="str">
        <f>$E$13</f>
        <v>Подключение (технологическое присоединение) к системе теплоснабжения</v>
      </c>
      <c r="Q19" s="604" t="str">
        <f>IF($F$19="нет","без дифференциации",$I$19)</f>
        <v>Территория 3</v>
      </c>
      <c r="R19" s="604" t="str">
        <f>IF($J$19="нет","без дифференциации",$M$19)</f>
        <v>Центральная котельная, п. Домбай</v>
      </c>
      <c r="S19" s="604"/>
      <c r="T19" s="604"/>
      <c r="U19" s="605" t="s">
        <v>110</v>
      </c>
      <c r="V19" s="604"/>
      <c r="W19" s="604"/>
      <c r="X19" s="595"/>
      <c r="Y19" s="595" t="s">
        <v>169</v>
      </c>
      <c r="Z19" s="595">
        <v>1705000</v>
      </c>
      <c r="AA19" s="595"/>
      <c r="AB19" s="595"/>
      <c r="AC19" s="595"/>
      <c r="AD19" s="595"/>
      <c r="AE19" s="595"/>
      <c r="AF19" s="595"/>
      <c r="AG19" s="595"/>
      <c r="AH19" s="595"/>
      <c r="AI19" s="595"/>
      <c r="AJ19" s="595"/>
      <c r="AK19" s="595"/>
      <c r="AL19" s="595"/>
      <c r="AM19" s="1853"/>
    </row>
    <row customHeight="1" ht="15">
      <c r="A20" s="423"/>
      <c r="B20" s="423"/>
      <c r="C20" s="176"/>
      <c r="D20" s="1821"/>
      <c r="E20" s="1821"/>
      <c r="F20" s="1821"/>
      <c r="G20" s="2561"/>
      <c r="H20" s="2103"/>
      <c r="I20" s="2562"/>
      <c r="J20" s="2107"/>
      <c r="K20" s="421"/>
      <c r="L20" s="177"/>
      <c r="M20" s="607" t="s">
        <v>170</v>
      </c>
      <c r="N20" s="604"/>
      <c r="O20" s="604"/>
      <c r="P20" s="604"/>
      <c r="Q20" s="604"/>
      <c r="R20" s="604"/>
      <c r="S20" s="604"/>
      <c r="T20" s="604"/>
      <c r="U20" s="605"/>
      <c r="V20" s="604"/>
      <c r="W20" s="604"/>
      <c r="X20" s="595"/>
      <c r="Y20" s="595"/>
      <c r="Z20" s="595"/>
      <c r="AA20" s="595"/>
      <c r="AB20" s="595"/>
      <c r="AC20" s="595"/>
      <c r="AD20" s="595"/>
      <c r="AE20" s="595"/>
      <c r="AF20" s="595"/>
      <c r="AG20" s="595"/>
      <c r="AH20" s="595"/>
      <c r="AI20" s="595"/>
      <c r="AJ20" s="595"/>
      <c r="AK20" s="595"/>
      <c r="AL20" s="595"/>
      <c r="AM20" s="1853"/>
    </row>
    <row customHeight="1" ht="15">
      <c r="A21" s="423"/>
      <c r="B21" s="423"/>
      <c r="C21" s="176"/>
      <c r="D21" s="1821"/>
      <c r="E21" s="1821"/>
      <c r="F21" s="1821"/>
      <c r="G21" s="2561" t="s">
        <v>105</v>
      </c>
      <c r="H21" s="2103" t="s">
        <v>91</v>
      </c>
      <c r="I21" s="2562" t="str">
        <f>IF(U21="","",INDEX(TERRITORY_MR_LIST,MATCH(U21,TERRITORY_LIST_ID,0)))</f>
        <v>Территория 4</v>
      </c>
      <c r="J21" s="2107" t="s">
        <v>66</v>
      </c>
      <c r="K21" s="832"/>
      <c r="L21" s="1782" t="s">
        <v>161</v>
      </c>
      <c r="M21" s="2630" t="s">
        <v>179</v>
      </c>
      <c r="N21" s="604"/>
      <c r="O21" s="604" t="s">
        <v>180</v>
      </c>
      <c r="P21" s="604" t="str">
        <f>$E$13</f>
        <v>Подключение (технологическое присоединение) к системе теплоснабжения</v>
      </c>
      <c r="Q21" s="604" t="str">
        <f>IF($F$21="нет","без дифференциации",$I$21)</f>
        <v>Территория 4</v>
      </c>
      <c r="R21" s="604" t="str">
        <f>IF($J$21="нет","без дифференциации",$M$21)</f>
        <v>АБМК, п. Правокубанский</v>
      </c>
      <c r="S21" s="604"/>
      <c r="T21" s="604"/>
      <c r="U21" s="605" t="s">
        <v>111</v>
      </c>
      <c r="V21" s="604"/>
      <c r="W21" s="604"/>
      <c r="X21" s="595"/>
      <c r="Y21" s="595" t="s">
        <v>169</v>
      </c>
      <c r="Z21" s="595">
        <v>1705000</v>
      </c>
      <c r="AA21" s="595"/>
      <c r="AB21" s="595"/>
      <c r="AC21" s="595"/>
      <c r="AD21" s="595"/>
      <c r="AE21" s="595"/>
      <c r="AF21" s="595"/>
      <c r="AG21" s="595"/>
      <c r="AH21" s="595"/>
      <c r="AI21" s="595"/>
      <c r="AJ21" s="595"/>
      <c r="AK21" s="595"/>
      <c r="AL21" s="595"/>
      <c r="AM21" s="1853"/>
    </row>
    <row customHeight="1" ht="15">
      <c r="A22" s="423"/>
      <c r="B22" s="423"/>
      <c r="C22" s="176"/>
      <c r="D22" s="1821"/>
      <c r="E22" s="1821"/>
      <c r="F22" s="1821"/>
      <c r="G22" s="2561"/>
      <c r="H22" s="2103"/>
      <c r="I22" s="2562"/>
      <c r="J22" s="2107"/>
      <c r="K22" s="421"/>
      <c r="L22" s="177"/>
      <c r="M22" s="607" t="s">
        <v>170</v>
      </c>
      <c r="N22" s="604"/>
      <c r="O22" s="604"/>
      <c r="P22" s="604"/>
      <c r="Q22" s="604"/>
      <c r="R22" s="604"/>
      <c r="S22" s="604"/>
      <c r="T22" s="604"/>
      <c r="U22" s="605"/>
      <c r="V22" s="604"/>
      <c r="W22" s="604"/>
      <c r="X22" s="595"/>
      <c r="Y22" s="595"/>
      <c r="Z22" s="595"/>
      <c r="AA22" s="595"/>
      <c r="AB22" s="595"/>
      <c r="AC22" s="595"/>
      <c r="AD22" s="595"/>
      <c r="AE22" s="595"/>
      <c r="AF22" s="595"/>
      <c r="AG22" s="595"/>
      <c r="AH22" s="595"/>
      <c r="AI22" s="595"/>
      <c r="AJ22" s="595"/>
      <c r="AK22" s="595"/>
      <c r="AL22" s="595"/>
      <c r="AM22" s="1853"/>
    </row>
    <row customHeight="1" ht="15">
      <c r="A23" s="423"/>
      <c r="B23" s="423"/>
      <c r="C23" s="176"/>
      <c r="D23" s="1821"/>
      <c r="E23" s="1821"/>
      <c r="F23" s="1821"/>
      <c r="G23" s="2561" t="s">
        <v>105</v>
      </c>
      <c r="H23" s="2103" t="s">
        <v>116</v>
      </c>
      <c r="I23" s="2562" t="str">
        <f>IF(U23="","",INDEX(TERRITORY_MR_LIST,MATCH(U23,TERRITORY_LIST_ID,0)))</f>
        <v>Территория 5</v>
      </c>
      <c r="J23" s="2107" t="s">
        <v>66</v>
      </c>
      <c r="K23" s="832"/>
      <c r="L23" s="1782" t="s">
        <v>161</v>
      </c>
      <c r="M23" s="2630" t="s">
        <v>181</v>
      </c>
      <c r="N23" s="604"/>
      <c r="O23" s="604" t="s">
        <v>182</v>
      </c>
      <c r="P23" s="604" t="str">
        <f>$E$13</f>
        <v>Подключение (технологическое присоединение) к системе теплоснабжения</v>
      </c>
      <c r="Q23" s="604" t="str">
        <f>IF($F$23="нет","без дифференциации",$I$23)</f>
        <v>Территория 5</v>
      </c>
      <c r="R23" s="604" t="str">
        <f>IF($J$23="нет","без дифференциации",$M$23)</f>
        <v>Котельная №1, с. Учкекен</v>
      </c>
      <c r="S23" s="604"/>
      <c r="T23" s="604"/>
      <c r="U23" s="605" t="s">
        <v>117</v>
      </c>
      <c r="V23" s="604"/>
      <c r="W23" s="604"/>
      <c r="X23" s="595"/>
      <c r="Y23" s="595" t="s">
        <v>169</v>
      </c>
      <c r="Z23" s="595">
        <v>1705000</v>
      </c>
      <c r="AA23" s="595"/>
      <c r="AB23" s="595"/>
      <c r="AC23" s="595"/>
      <c r="AD23" s="595"/>
      <c r="AE23" s="595"/>
      <c r="AF23" s="595"/>
      <c r="AG23" s="595"/>
      <c r="AH23" s="595"/>
      <c r="AI23" s="595"/>
      <c r="AJ23" s="595"/>
      <c r="AK23" s="595"/>
      <c r="AL23" s="595"/>
      <c r="AM23" s="1853"/>
    </row>
    <row customHeight="1" ht="15">
      <c r="A24" s="423"/>
      <c r="B24" s="423"/>
      <c r="C24" s="176"/>
      <c r="D24" s="1821"/>
      <c r="E24" s="1821"/>
      <c r="F24" s="1821"/>
      <c r="G24" s="1821"/>
      <c r="H24" s="1821"/>
      <c r="I24" s="1821"/>
      <c r="J24" s="1821"/>
      <c r="K24" s="1799" t="s">
        <v>105</v>
      </c>
      <c r="L24" s="1729" t="s">
        <v>104</v>
      </c>
      <c r="M24" s="811" t="s">
        <v>183</v>
      </c>
      <c r="N24" s="812"/>
      <c r="O24" s="604" t="s">
        <v>184</v>
      </c>
      <c r="P24" s="604" t="str">
        <f>$E$13</f>
        <v>Подключение (технологическое присоединение) к системе теплоснабжения</v>
      </c>
      <c r="Q24" s="604" t="str">
        <f>IF($F$23="нет","без дифференциации",$I$23)</f>
        <v>Территория 5</v>
      </c>
      <c r="R24" s="604" t="str">
        <f>IF($J$24="нет","без дифференциации",$M$24)</f>
        <v>Котельная №2, с. Учкекен</v>
      </c>
      <c r="S24" s="604"/>
      <c r="T24" s="604"/>
      <c r="U24" s="605"/>
      <c r="V24" s="604"/>
      <c r="W24" s="604"/>
      <c r="X24" s="595"/>
      <c r="Y24" s="595" t="s">
        <v>169</v>
      </c>
      <c r="Z24" s="595">
        <v>1705000</v>
      </c>
      <c r="AA24" s="595"/>
      <c r="AB24" s="595"/>
      <c r="AC24" s="595"/>
      <c r="AD24" s="595"/>
      <c r="AE24" s="595"/>
      <c r="AF24" s="595"/>
      <c r="AG24" s="595"/>
      <c r="AH24" s="595"/>
      <c r="AI24" s="595"/>
      <c r="AJ24" s="595"/>
      <c r="AK24" s="595"/>
      <c r="AL24" s="595"/>
      <c r="AM24" s="1853"/>
    </row>
    <row customHeight="1" ht="15">
      <c r="A25" s="423"/>
      <c r="B25" s="423"/>
      <c r="C25" s="176"/>
      <c r="D25" s="1821"/>
      <c r="E25" s="1821"/>
      <c r="F25" s="1821"/>
      <c r="G25" s="1821"/>
      <c r="H25" s="1821"/>
      <c r="I25" s="1821"/>
      <c r="J25" s="1821"/>
      <c r="K25" s="1799" t="s">
        <v>105</v>
      </c>
      <c r="L25" s="1729" t="s">
        <v>90</v>
      </c>
      <c r="M25" s="811" t="s">
        <v>185</v>
      </c>
      <c r="N25" s="812"/>
      <c r="O25" s="604" t="s">
        <v>186</v>
      </c>
      <c r="P25" s="604" t="str">
        <f>$E$13</f>
        <v>Подключение (технологическое присоединение) к системе теплоснабжения</v>
      </c>
      <c r="Q25" s="604" t="str">
        <f>IF($F$23="нет","без дифференциации",$I$23)</f>
        <v>Территория 5</v>
      </c>
      <c r="R25" s="604" t="str">
        <f>IF($J$25="нет","без дифференциации",$M$25)</f>
        <v>Котельная №3, с. Учкекен</v>
      </c>
      <c r="S25" s="604"/>
      <c r="T25" s="604"/>
      <c r="U25" s="605"/>
      <c r="V25" s="604"/>
      <c r="W25" s="604"/>
      <c r="X25" s="595"/>
      <c r="Y25" s="595" t="s">
        <v>169</v>
      </c>
      <c r="Z25" s="595">
        <v>1705000</v>
      </c>
      <c r="AA25" s="595"/>
      <c r="AB25" s="595"/>
      <c r="AC25" s="595"/>
      <c r="AD25" s="595"/>
      <c r="AE25" s="595"/>
      <c r="AF25" s="595"/>
      <c r="AG25" s="595"/>
      <c r="AH25" s="595"/>
      <c r="AI25" s="595"/>
      <c r="AJ25" s="595"/>
      <c r="AK25" s="595"/>
      <c r="AL25" s="595"/>
      <c r="AM25" s="1853"/>
    </row>
    <row customHeight="1" ht="15">
      <c r="A26" s="423"/>
      <c r="B26" s="423"/>
      <c r="C26" s="176"/>
      <c r="D26" s="1821"/>
      <c r="E26" s="1821"/>
      <c r="F26" s="1821"/>
      <c r="G26" s="2561"/>
      <c r="H26" s="2103"/>
      <c r="I26" s="2562"/>
      <c r="J26" s="2107"/>
      <c r="K26" s="421"/>
      <c r="L26" s="177"/>
      <c r="M26" s="607" t="s">
        <v>170</v>
      </c>
      <c r="N26" s="604"/>
      <c r="O26" s="604"/>
      <c r="P26" s="604"/>
      <c r="Q26" s="604"/>
      <c r="R26" s="604"/>
      <c r="S26" s="604"/>
      <c r="T26" s="604"/>
      <c r="U26" s="605"/>
      <c r="V26" s="604"/>
      <c r="W26" s="604"/>
      <c r="X26" s="595"/>
      <c r="Y26" s="595"/>
      <c r="Z26" s="595"/>
      <c r="AA26" s="595"/>
      <c r="AB26" s="595"/>
      <c r="AC26" s="595"/>
      <c r="AD26" s="595"/>
      <c r="AE26" s="595"/>
      <c r="AF26" s="595"/>
      <c r="AG26" s="595"/>
      <c r="AH26" s="595"/>
      <c r="AI26" s="595"/>
      <c r="AJ26" s="595"/>
      <c r="AK26" s="595"/>
      <c r="AL26" s="595"/>
      <c r="AM26" s="1853"/>
    </row>
    <row customHeight="1" ht="15">
      <c r="A27" s="423"/>
      <c r="B27" s="423"/>
      <c r="C27" s="176"/>
      <c r="D27" s="1821"/>
      <c r="E27" s="1821"/>
      <c r="F27" s="1821"/>
      <c r="G27" s="2561" t="s">
        <v>105</v>
      </c>
      <c r="H27" s="2103" t="s">
        <v>92</v>
      </c>
      <c r="I27" s="2562" t="str">
        <f>IF(U27="","",INDEX(TERRITORY_MR_LIST,MATCH(U27,TERRITORY_LIST_ID,0)))</f>
        <v>Территория 6</v>
      </c>
      <c r="J27" s="2107" t="s">
        <v>66</v>
      </c>
      <c r="K27" s="832"/>
      <c r="L27" s="1782" t="s">
        <v>161</v>
      </c>
      <c r="M27" s="2630" t="s">
        <v>187</v>
      </c>
      <c r="N27" s="604"/>
      <c r="O27" s="604" t="s">
        <v>188</v>
      </c>
      <c r="P27" s="604" t="str">
        <f>$E$13</f>
        <v>Подключение (технологическое присоединение) к системе теплоснабжения</v>
      </c>
      <c r="Q27" s="604" t="str">
        <f>IF($F$27="нет","без дифференциации",$I$27)</f>
        <v>Территория 6</v>
      </c>
      <c r="R27" s="604" t="str">
        <f>IF($J$27="нет","без дифференциации",$M$27)</f>
        <v>Центральная котельная, п. Эркен-Шахар</v>
      </c>
      <c r="S27" s="604"/>
      <c r="T27" s="604"/>
      <c r="U27" s="605" t="s">
        <v>122</v>
      </c>
      <c r="V27" s="604"/>
      <c r="W27" s="604"/>
      <c r="X27" s="595"/>
      <c r="Y27" s="595" t="s">
        <v>169</v>
      </c>
      <c r="Z27" s="595">
        <v>1705000</v>
      </c>
      <c r="AA27" s="595"/>
      <c r="AB27" s="595"/>
      <c r="AC27" s="595"/>
      <c r="AD27" s="595"/>
      <c r="AE27" s="595"/>
      <c r="AF27" s="595"/>
      <c r="AG27" s="595"/>
      <c r="AH27" s="595"/>
      <c r="AI27" s="595"/>
      <c r="AJ27" s="595"/>
      <c r="AK27" s="595"/>
      <c r="AL27" s="595"/>
      <c r="AM27" s="1853"/>
    </row>
    <row customHeight="1" ht="15">
      <c r="A28" s="423"/>
      <c r="B28" s="423"/>
      <c r="C28" s="176"/>
      <c r="D28" s="1821"/>
      <c r="E28" s="1821"/>
      <c r="F28" s="1821"/>
      <c r="G28" s="2561"/>
      <c r="H28" s="2103"/>
      <c r="I28" s="2562"/>
      <c r="J28" s="2107"/>
      <c r="K28" s="421"/>
      <c r="L28" s="177"/>
      <c r="M28" s="607" t="s">
        <v>170</v>
      </c>
      <c r="N28" s="604"/>
      <c r="O28" s="604"/>
      <c r="P28" s="604"/>
      <c r="Q28" s="604"/>
      <c r="R28" s="604"/>
      <c r="S28" s="604"/>
      <c r="T28" s="604"/>
      <c r="U28" s="605"/>
      <c r="V28" s="604"/>
      <c r="W28" s="604"/>
      <c r="X28" s="595"/>
      <c r="Y28" s="595"/>
      <c r="Z28" s="595"/>
      <c r="AA28" s="595"/>
      <c r="AB28" s="595"/>
      <c r="AC28" s="595"/>
      <c r="AD28" s="595"/>
      <c r="AE28" s="595"/>
      <c r="AF28" s="595"/>
      <c r="AG28" s="595"/>
      <c r="AH28" s="595"/>
      <c r="AI28" s="595"/>
      <c r="AJ28" s="595"/>
      <c r="AK28" s="595"/>
      <c r="AL28" s="595"/>
      <c r="AM28" s="1853"/>
    </row>
    <row customHeight="1" ht="15">
      <c r="A29" s="423"/>
      <c r="B29" s="423"/>
      <c r="C29" s="176"/>
      <c r="D29" s="1821"/>
      <c r="E29" s="1821"/>
      <c r="F29" s="1821"/>
      <c r="G29" s="2561" t="s">
        <v>105</v>
      </c>
      <c r="H29" s="2103" t="s">
        <v>93</v>
      </c>
      <c r="I29" s="2562" t="str">
        <f>IF(U29="","",INDEX(TERRITORY_MR_LIST,MATCH(U29,TERRITORY_LIST_ID,0)))</f>
        <v>Территория 7</v>
      </c>
      <c r="J29" s="2107" t="s">
        <v>66</v>
      </c>
      <c r="K29" s="832"/>
      <c r="L29" s="1782" t="s">
        <v>161</v>
      </c>
      <c r="M29" s="2630" t="s">
        <v>189</v>
      </c>
      <c r="N29" s="604"/>
      <c r="O29" s="604" t="s">
        <v>190</v>
      </c>
      <c r="P29" s="604" t="str">
        <f>$E$13</f>
        <v>Подключение (технологическое присоединение) к системе теплоснабжения</v>
      </c>
      <c r="Q29" s="604" t="str">
        <f>IF($F$29="нет","без дифференциации",$I$29)</f>
        <v>Территория 7</v>
      </c>
      <c r="R29" s="604" t="str">
        <f>IF($J$29="нет","без дифференциации",$M$29)</f>
        <v>Центральная котельная, п. Кавказский</v>
      </c>
      <c r="S29" s="604"/>
      <c r="T29" s="604"/>
      <c r="U29" s="605" t="s">
        <v>127</v>
      </c>
      <c r="V29" s="604"/>
      <c r="W29" s="604"/>
      <c r="X29" s="595"/>
      <c r="Y29" s="595" t="s">
        <v>169</v>
      </c>
      <c r="Z29" s="595">
        <v>1705000</v>
      </c>
      <c r="AA29" s="595"/>
      <c r="AB29" s="595"/>
      <c r="AC29" s="595"/>
      <c r="AD29" s="595"/>
      <c r="AE29" s="595"/>
      <c r="AF29" s="595"/>
      <c r="AG29" s="595"/>
      <c r="AH29" s="595"/>
      <c r="AI29" s="595"/>
      <c r="AJ29" s="595"/>
      <c r="AK29" s="595"/>
      <c r="AL29" s="595"/>
      <c r="AM29" s="1853"/>
    </row>
    <row customHeight="1" ht="15">
      <c r="A30" s="423"/>
      <c r="B30" s="423"/>
      <c r="C30" s="176"/>
      <c r="D30" s="1821"/>
      <c r="E30" s="1821"/>
      <c r="F30" s="1821"/>
      <c r="G30" s="1821"/>
      <c r="H30" s="1821"/>
      <c r="I30" s="1821"/>
      <c r="J30" s="1821"/>
      <c r="K30" s="1799" t="s">
        <v>105</v>
      </c>
      <c r="L30" s="1729" t="s">
        <v>104</v>
      </c>
      <c r="M30" s="811" t="s">
        <v>191</v>
      </c>
      <c r="N30" s="812"/>
      <c r="O30" s="604" t="s">
        <v>192</v>
      </c>
      <c r="P30" s="604" t="str">
        <f>$E$13</f>
        <v>Подключение (технологическое присоединение) к системе теплоснабжения</v>
      </c>
      <c r="Q30" s="604" t="str">
        <f>IF($F$29="нет","без дифференциации",$I$29)</f>
        <v>Территория 7</v>
      </c>
      <c r="R30" s="604" t="str">
        <f>IF($J$30="нет","без дифференциации",$M$30)</f>
        <v>Центральная котельная, п. Октябрьский</v>
      </c>
      <c r="S30" s="604"/>
      <c r="T30" s="604"/>
      <c r="U30" s="605"/>
      <c r="V30" s="604"/>
      <c r="W30" s="604"/>
      <c r="X30" s="595"/>
      <c r="Y30" s="595" t="s">
        <v>169</v>
      </c>
      <c r="Z30" s="595">
        <v>1705000</v>
      </c>
      <c r="AA30" s="595"/>
      <c r="AB30" s="595"/>
      <c r="AC30" s="595"/>
      <c r="AD30" s="595"/>
      <c r="AE30" s="595"/>
      <c r="AF30" s="595"/>
      <c r="AG30" s="595"/>
      <c r="AH30" s="595"/>
      <c r="AI30" s="595"/>
      <c r="AJ30" s="595"/>
      <c r="AK30" s="595"/>
      <c r="AL30" s="595"/>
      <c r="AM30" s="1853"/>
    </row>
    <row customHeight="1" ht="15">
      <c r="A31" s="423"/>
      <c r="B31" s="423"/>
      <c r="C31" s="176"/>
      <c r="D31" s="1821"/>
      <c r="E31" s="1821"/>
      <c r="F31" s="1821"/>
      <c r="G31" s="1821"/>
      <c r="H31" s="1821"/>
      <c r="I31" s="1821"/>
      <c r="J31" s="1821"/>
      <c r="K31" s="1799" t="s">
        <v>105</v>
      </c>
      <c r="L31" s="1729" t="s">
        <v>90</v>
      </c>
      <c r="M31" s="811" t="s">
        <v>193</v>
      </c>
      <c r="N31" s="812"/>
      <c r="O31" s="604" t="s">
        <v>194</v>
      </c>
      <c r="P31" s="604" t="str">
        <f>$E$13</f>
        <v>Подключение (технологическое присоединение) к системе теплоснабжения</v>
      </c>
      <c r="Q31" s="604" t="str">
        <f>IF($F$29="нет","без дифференциации",$I$29)</f>
        <v>Территория 7</v>
      </c>
      <c r="R31" s="604" t="str">
        <f>IF($J$31="нет","без дифференциации",$M$31)</f>
        <v>Центральная котельная, п. Ударный</v>
      </c>
      <c r="S31" s="604"/>
      <c r="T31" s="604"/>
      <c r="U31" s="605"/>
      <c r="V31" s="604"/>
      <c r="W31" s="604"/>
      <c r="X31" s="595"/>
      <c r="Y31" s="595" t="s">
        <v>169</v>
      </c>
      <c r="Z31" s="595">
        <v>1705000</v>
      </c>
      <c r="AA31" s="595"/>
      <c r="AB31" s="595"/>
      <c r="AC31" s="595"/>
      <c r="AD31" s="595"/>
      <c r="AE31" s="595"/>
      <c r="AF31" s="595"/>
      <c r="AG31" s="595"/>
      <c r="AH31" s="595"/>
      <c r="AI31" s="595"/>
      <c r="AJ31" s="595"/>
      <c r="AK31" s="595"/>
      <c r="AL31" s="595"/>
      <c r="AM31" s="1853"/>
    </row>
    <row customHeight="1" ht="15">
      <c r="A32" s="423"/>
      <c r="B32" s="423"/>
      <c r="C32" s="176"/>
      <c r="D32" s="1821"/>
      <c r="E32" s="1821"/>
      <c r="F32" s="1821"/>
      <c r="G32" s="2561"/>
      <c r="H32" s="2103"/>
      <c r="I32" s="2562"/>
      <c r="J32" s="2107"/>
      <c r="K32" s="421"/>
      <c r="L32" s="177"/>
      <c r="M32" s="607" t="s">
        <v>170</v>
      </c>
      <c r="N32" s="604"/>
      <c r="O32" s="604"/>
      <c r="P32" s="604"/>
      <c r="Q32" s="604"/>
      <c r="R32" s="604"/>
      <c r="S32" s="604"/>
      <c r="T32" s="604"/>
      <c r="U32" s="605"/>
      <c r="V32" s="604"/>
      <c r="W32" s="604"/>
      <c r="X32" s="595"/>
      <c r="Y32" s="595"/>
      <c r="Z32" s="595"/>
      <c r="AA32" s="595"/>
      <c r="AB32" s="595"/>
      <c r="AC32" s="595"/>
      <c r="AD32" s="595"/>
      <c r="AE32" s="595"/>
      <c r="AF32" s="595"/>
      <c r="AG32" s="595"/>
      <c r="AH32" s="595"/>
      <c r="AI32" s="595"/>
      <c r="AJ32" s="595"/>
      <c r="AK32" s="595"/>
      <c r="AL32" s="595"/>
      <c r="AM32" s="1853"/>
    </row>
    <row customHeight="1" ht="15">
      <c r="A33" s="423"/>
      <c r="B33" s="423"/>
      <c r="C33" s="176"/>
      <c r="D33" s="1821"/>
      <c r="E33" s="1821"/>
      <c r="F33" s="1821"/>
      <c r="G33" s="2561" t="s">
        <v>105</v>
      </c>
      <c r="H33" s="2103" t="s">
        <v>99</v>
      </c>
      <c r="I33" s="2562" t="str">
        <f>IF(U33="","",INDEX(TERRITORY_MR_LIST,MATCH(U33,TERRITORY_LIST_ID,0)))</f>
        <v>Территория 8</v>
      </c>
      <c r="J33" s="2107" t="s">
        <v>66</v>
      </c>
      <c r="K33" s="832"/>
      <c r="L33" s="1782" t="s">
        <v>161</v>
      </c>
      <c r="M33" s="2630" t="s">
        <v>195</v>
      </c>
      <c r="N33" s="604"/>
      <c r="O33" s="604" t="s">
        <v>196</v>
      </c>
      <c r="P33" s="604" t="str">
        <f>$E$13</f>
        <v>Подключение (технологическое присоединение) к системе теплоснабжения</v>
      </c>
      <c r="Q33" s="604" t="str">
        <f>IF($F$33="нет","без дифференциации",$I$33)</f>
        <v>Территория 8</v>
      </c>
      <c r="R33" s="604" t="str">
        <f>IF($J$33="нет","без дифференциации",$M$33)</f>
        <v>Центральная котельная, ст. Преградная</v>
      </c>
      <c r="S33" s="604"/>
      <c r="T33" s="604"/>
      <c r="U33" s="605" t="s">
        <v>138</v>
      </c>
      <c r="V33" s="604"/>
      <c r="W33" s="604"/>
      <c r="X33" s="595"/>
      <c r="Y33" s="595" t="s">
        <v>169</v>
      </c>
      <c r="Z33" s="595">
        <v>1705000</v>
      </c>
      <c r="AA33" s="595"/>
      <c r="AB33" s="595"/>
      <c r="AC33" s="595"/>
      <c r="AD33" s="595"/>
      <c r="AE33" s="595"/>
      <c r="AF33" s="595"/>
      <c r="AG33" s="595"/>
      <c r="AH33" s="595"/>
      <c r="AI33" s="595"/>
      <c r="AJ33" s="595"/>
      <c r="AK33" s="595"/>
      <c r="AL33" s="595"/>
      <c r="AM33" s="1853"/>
    </row>
    <row customHeight="1" ht="15">
      <c r="A34" s="423"/>
      <c r="B34" s="423"/>
      <c r="C34" s="176"/>
      <c r="D34" s="1821"/>
      <c r="E34" s="1821"/>
      <c r="F34" s="1821"/>
      <c r="G34" s="1821"/>
      <c r="H34" s="1821"/>
      <c r="I34" s="1821"/>
      <c r="J34" s="1821"/>
      <c r="K34" s="1799" t="s">
        <v>105</v>
      </c>
      <c r="L34" s="1729" t="s">
        <v>104</v>
      </c>
      <c r="M34" s="811" t="s">
        <v>197</v>
      </c>
      <c r="N34" s="812"/>
      <c r="O34" s="604" t="s">
        <v>198</v>
      </c>
      <c r="P34" s="604" t="str">
        <f>$E$13</f>
        <v>Подключение (технологическое присоединение) к системе теплоснабжения</v>
      </c>
      <c r="Q34" s="604" t="str">
        <f>IF($F$33="нет","без дифференциации",$I$33)</f>
        <v>Территория 8</v>
      </c>
      <c r="R34" s="604" t="str">
        <f>IF($J$34="нет","без дифференциации",$M$34)</f>
        <v>Центральная котельная, с. Уруп</v>
      </c>
      <c r="S34" s="604"/>
      <c r="T34" s="604"/>
      <c r="U34" s="605"/>
      <c r="V34" s="604"/>
      <c r="W34" s="604"/>
      <c r="X34" s="595"/>
      <c r="Y34" s="595" t="s">
        <v>169</v>
      </c>
      <c r="Z34" s="595">
        <v>1705000</v>
      </c>
      <c r="AA34" s="595"/>
      <c r="AB34" s="595"/>
      <c r="AC34" s="595"/>
      <c r="AD34" s="595"/>
      <c r="AE34" s="595"/>
      <c r="AF34" s="595"/>
      <c r="AG34" s="595"/>
      <c r="AH34" s="595"/>
      <c r="AI34" s="595"/>
      <c r="AJ34" s="595"/>
      <c r="AK34" s="595"/>
      <c r="AL34" s="595"/>
      <c r="AM34" s="1853"/>
    </row>
    <row customHeight="1" ht="15">
      <c r="A35" s="423"/>
      <c r="B35" s="423"/>
      <c r="C35" s="176"/>
      <c r="D35" s="1821"/>
      <c r="E35" s="1821"/>
      <c r="F35" s="1821"/>
      <c r="G35" s="1821"/>
      <c r="H35" s="1821"/>
      <c r="I35" s="1821"/>
      <c r="J35" s="1821"/>
      <c r="K35" s="1799" t="s">
        <v>105</v>
      </c>
      <c r="L35" s="1729" t="s">
        <v>90</v>
      </c>
      <c r="M35" s="811" t="s">
        <v>199</v>
      </c>
      <c r="N35" s="812"/>
      <c r="O35" s="604" t="s">
        <v>200</v>
      </c>
      <c r="P35" s="604" t="str">
        <f>$E$13</f>
        <v>Подключение (технологическое присоединение) к системе теплоснабжения</v>
      </c>
      <c r="Q35" s="604" t="str">
        <f>IF($F$33="нет","без дифференциации",$I$33)</f>
        <v>Территория 8</v>
      </c>
      <c r="R35" s="604" t="str">
        <f>IF($J$35="нет","без дифференциации",$M$35)</f>
        <v>Центральная котельная, п. Медногорский</v>
      </c>
      <c r="S35" s="604"/>
      <c r="T35" s="604"/>
      <c r="U35" s="605"/>
      <c r="V35" s="604"/>
      <c r="W35" s="604"/>
      <c r="X35" s="595"/>
      <c r="Y35" s="595" t="s">
        <v>169</v>
      </c>
      <c r="Z35" s="595">
        <v>1705000</v>
      </c>
      <c r="AA35" s="595"/>
      <c r="AB35" s="595"/>
      <c r="AC35" s="595"/>
      <c r="AD35" s="595"/>
      <c r="AE35" s="595"/>
      <c r="AF35" s="595"/>
      <c r="AG35" s="595"/>
      <c r="AH35" s="595"/>
      <c r="AI35" s="595"/>
      <c r="AJ35" s="595"/>
      <c r="AK35" s="595"/>
      <c r="AL35" s="595"/>
      <c r="AM35" s="1853"/>
    </row>
    <row customHeight="1" ht="15">
      <c r="A36" s="423"/>
      <c r="B36" s="423"/>
      <c r="C36" s="176"/>
      <c r="D36" s="1821"/>
      <c r="E36" s="1821"/>
      <c r="F36" s="1821"/>
      <c r="G36" s="2561"/>
      <c r="H36" s="2103"/>
      <c r="I36" s="2562"/>
      <c r="J36" s="2107"/>
      <c r="K36" s="421"/>
      <c r="L36" s="177"/>
      <c r="M36" s="607" t="s">
        <v>170</v>
      </c>
      <c r="N36" s="604"/>
      <c r="O36" s="604"/>
      <c r="P36" s="604"/>
      <c r="Q36" s="604"/>
      <c r="R36" s="604"/>
      <c r="S36" s="604"/>
      <c r="T36" s="604"/>
      <c r="U36" s="605"/>
      <c r="V36" s="604"/>
      <c r="W36" s="604"/>
      <c r="X36" s="595"/>
      <c r="Y36" s="595"/>
      <c r="Z36" s="595"/>
      <c r="AA36" s="595"/>
      <c r="AB36" s="595"/>
      <c r="AC36" s="595"/>
      <c r="AD36" s="595"/>
      <c r="AE36" s="595"/>
      <c r="AF36" s="595"/>
      <c r="AG36" s="595"/>
      <c r="AH36" s="595"/>
      <c r="AI36" s="595"/>
      <c r="AJ36" s="595"/>
      <c r="AK36" s="595"/>
      <c r="AL36" s="595"/>
      <c r="AM36" s="1853"/>
    </row>
    <row customHeight="1" ht="15">
      <c r="A37" s="423"/>
      <c r="B37" s="423"/>
      <c r="C37" s="176"/>
      <c r="D37" s="1821"/>
      <c r="E37" s="1821"/>
      <c r="F37" s="1821"/>
      <c r="G37" s="2561" t="s">
        <v>105</v>
      </c>
      <c r="H37" s="2103" t="s">
        <v>149</v>
      </c>
      <c r="I37" s="2562" t="str">
        <f>IF(U37="","",INDEX(TERRITORY_MR_LIST,MATCH(U37,TERRITORY_LIST_ID,0)))</f>
        <v>Территория 9</v>
      </c>
      <c r="J37" s="2107" t="s">
        <v>66</v>
      </c>
      <c r="K37" s="832"/>
      <c r="L37" s="1782" t="s">
        <v>161</v>
      </c>
      <c r="M37" s="2630" t="s">
        <v>201</v>
      </c>
      <c r="N37" s="604"/>
      <c r="O37" s="604" t="s">
        <v>202</v>
      </c>
      <c r="P37" s="604" t="str">
        <f>$E$13</f>
        <v>Подключение (технологическое присоединение) к системе теплоснабжения</v>
      </c>
      <c r="Q37" s="604" t="str">
        <f>IF($F$37="нет","без дифференциации",$I$37)</f>
        <v>Территория 9</v>
      </c>
      <c r="R37" s="604" t="str">
        <f>IF($J$37="нет","без дифференциации",$M$37)</f>
        <v>Центральная котельная, а. Хабез</v>
      </c>
      <c r="S37" s="604"/>
      <c r="T37" s="604"/>
      <c r="U37" s="605" t="s">
        <v>150</v>
      </c>
      <c r="V37" s="604"/>
      <c r="W37" s="604"/>
      <c r="X37" s="595"/>
      <c r="Y37" s="595" t="s">
        <v>169</v>
      </c>
      <c r="Z37" s="595">
        <v>1705000</v>
      </c>
      <c r="AA37" s="595"/>
      <c r="AB37" s="595"/>
      <c r="AC37" s="595"/>
      <c r="AD37" s="595"/>
      <c r="AE37" s="595"/>
      <c r="AF37" s="595"/>
      <c r="AG37" s="595"/>
      <c r="AH37" s="595"/>
      <c r="AI37" s="595"/>
      <c r="AJ37" s="595"/>
      <c r="AK37" s="595"/>
      <c r="AL37" s="595"/>
      <c r="AM37" s="1853"/>
    </row>
    <row customHeight="1" ht="15">
      <c r="A38" s="423"/>
      <c r="B38" s="423"/>
      <c r="C38" s="176"/>
      <c r="D38" s="1821"/>
      <c r="E38" s="1821"/>
      <c r="F38" s="1821"/>
      <c r="G38" s="2561"/>
      <c r="H38" s="2103"/>
      <c r="I38" s="2562"/>
      <c r="J38" s="2107"/>
      <c r="K38" s="421"/>
      <c r="L38" s="177"/>
      <c r="M38" s="607" t="s">
        <v>170</v>
      </c>
      <c r="N38" s="604"/>
      <c r="O38" s="604"/>
      <c r="P38" s="604"/>
      <c r="Q38" s="604"/>
      <c r="R38" s="604"/>
      <c r="S38" s="604"/>
      <c r="T38" s="604"/>
      <c r="U38" s="605"/>
      <c r="V38" s="604"/>
      <c r="W38" s="604"/>
      <c r="X38" s="595"/>
      <c r="Y38" s="595"/>
      <c r="Z38" s="595"/>
      <c r="AA38" s="595"/>
      <c r="AB38" s="595"/>
      <c r="AC38" s="595"/>
      <c r="AD38" s="595"/>
      <c r="AE38" s="595"/>
      <c r="AF38" s="595"/>
      <c r="AG38" s="595"/>
      <c r="AH38" s="595"/>
      <c r="AI38" s="595"/>
      <c r="AJ38" s="595"/>
      <c r="AK38" s="595"/>
      <c r="AL38" s="595"/>
      <c r="AM38" s="1853"/>
    </row>
    <row s="1853" customFormat="1" customHeight="1" ht="15.75">
      <c r="A39" s="293"/>
      <c r="B39" s="293"/>
      <c r="C39" s="176"/>
      <c r="D39" s="2108"/>
      <c r="E39" s="2111"/>
      <c r="F39" s="2107"/>
      <c r="G39" s="1060"/>
      <c r="H39" s="1061"/>
      <c r="I39" s="580" t="s">
        <v>203</v>
      </c>
      <c r="J39" s="177"/>
      <c r="K39" s="177"/>
      <c r="L39" s="177"/>
      <c r="M39" s="608"/>
      <c r="N39" s="812"/>
      <c r="O39" s="1416"/>
      <c r="P39" s="1413"/>
      <c r="Q39" s="1413"/>
      <c r="R39" s="1413"/>
      <c r="S39" s="1416"/>
      <c r="T39" s="1416"/>
      <c r="U39" s="1266"/>
      <c r="V39" s="1266"/>
      <c r="W39" s="1266"/>
      <c r="X39" s="1266"/>
      <c r="Y39" s="604"/>
      <c r="Z39" s="604"/>
      <c r="AA39" s="604"/>
      <c r="AB39" s="604"/>
      <c r="AC39" s="604"/>
      <c r="AD39" s="604"/>
      <c r="AE39" s="604"/>
      <c r="AF39" s="604"/>
      <c r="AG39" s="604"/>
      <c r="AH39" s="604"/>
      <c r="AI39" s="604"/>
      <c r="AJ39" s="604"/>
      <c r="AK39" s="604"/>
      <c r="AL39" s="604"/>
      <c r="AM39" s="606">
        <v>15</v>
      </c>
    </row>
    <row customHeight="1" ht="15.75">
      <c r="A40" s="609"/>
      <c r="B40" s="135"/>
      <c r="C40" s="806"/>
      <c r="D40" s="421"/>
      <c r="E40" s="571" t="s">
        <v>204</v>
      </c>
      <c r="F40" s="177"/>
      <c r="G40" s="177"/>
      <c r="H40" s="177"/>
      <c r="I40" s="177"/>
      <c r="J40" s="177"/>
      <c r="K40" s="177" t="s">
        <v>22</v>
      </c>
      <c r="L40" s="177"/>
      <c r="M40" s="608"/>
      <c r="N40" s="1627"/>
      <c r="AM40" s="583">
        <v>15</v>
      </c>
    </row>
    <row customHeight="1" ht="11.25" hidden="1">
      <c r="A41" s="583" t="s">
        <v>82</v>
      </c>
      <c r="B41" s="583">
        <v>0</v>
      </c>
      <c r="C41" s="583">
        <v>3</v>
      </c>
      <c r="D41" s="583">
        <v>4</v>
      </c>
      <c r="E41" s="583">
        <v>44</v>
      </c>
      <c r="F41" s="583">
        <v>6</v>
      </c>
      <c r="G41" s="583">
        <v>4</v>
      </c>
      <c r="H41" s="583">
        <v>5</v>
      </c>
      <c r="I41" s="583">
        <v>52</v>
      </c>
      <c r="J41" s="583">
        <v>6</v>
      </c>
      <c r="K41" s="583">
        <v>3</v>
      </c>
      <c r="L41" s="583">
        <v>6</v>
      </c>
      <c r="M41" s="583">
        <v>56</v>
      </c>
      <c r="N41" s="584">
        <v>8</v>
      </c>
      <c r="O41" s="1413">
        <v>0</v>
      </c>
      <c r="P41" s="1413">
        <v>0</v>
      </c>
      <c r="Q41" s="1413">
        <v>0</v>
      </c>
      <c r="R41" s="1413">
        <v>0</v>
      </c>
      <c r="S41" s="1413">
        <v>0</v>
      </c>
      <c r="T41" s="1413">
        <v>0</v>
      </c>
      <c r="U41" s="1263">
        <v>0</v>
      </c>
      <c r="V41" s="1263">
        <v>0</v>
      </c>
      <c r="W41" s="1263">
        <v>0</v>
      </c>
      <c r="X41" s="1263">
        <v>0</v>
      </c>
      <c r="Y41" s="584">
        <v>0</v>
      </c>
      <c r="Z41" s="584">
        <v>0</v>
      </c>
      <c r="AA41" s="584">
        <v>0</v>
      </c>
      <c r="AB41" s="584">
        <v>0</v>
      </c>
      <c r="AC41" s="584">
        <v>0</v>
      </c>
      <c r="AD41" s="584">
        <v>0</v>
      </c>
      <c r="AE41" s="584">
        <v>0</v>
      </c>
      <c r="AF41" s="584">
        <v>0</v>
      </c>
      <c r="AG41" s="584">
        <v>0</v>
      </c>
      <c r="AH41" s="584">
        <v>0</v>
      </c>
      <c r="AI41" s="584">
        <v>0</v>
      </c>
      <c r="AJ41" s="584">
        <v>0</v>
      </c>
      <c r="AK41" s="584">
        <v>0</v>
      </c>
      <c r="AL41" s="584">
        <v>8</v>
      </c>
      <c r="AM41" s="583">
        <v>11</v>
      </c>
    </row>
  </sheetData>
  <sheetProtection formatColumns="0" formatRows="0" autoFilter="0" sort="0" insertRows="0" insertColumns="1" deleteRows="0" deleteColumns="0"/>
  <mergeCells count="5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39"/>
    <mergeCell ref="E13:E39"/>
    <mergeCell ref="F13:F39"/>
    <mergeCell ref="G13:G14"/>
    <mergeCell ref="H13:H14"/>
    <mergeCell ref="G15:G18"/>
    <mergeCell ref="H15:H18"/>
    <mergeCell ref="I15:I18"/>
    <mergeCell ref="J15:J18"/>
    <mergeCell ref="G19:G20"/>
    <mergeCell ref="H19:H20"/>
    <mergeCell ref="I19:I20"/>
    <mergeCell ref="J19:J20"/>
    <mergeCell ref="G21:G22"/>
    <mergeCell ref="H21:H22"/>
    <mergeCell ref="I21:I22"/>
    <mergeCell ref="J21:J22"/>
    <mergeCell ref="G23:G26"/>
    <mergeCell ref="H23:H26"/>
    <mergeCell ref="I23:I26"/>
    <mergeCell ref="J23:J26"/>
    <mergeCell ref="G27:G28"/>
    <mergeCell ref="H27:H28"/>
    <mergeCell ref="I27:I28"/>
    <mergeCell ref="J27:J28"/>
    <mergeCell ref="G29:G32"/>
    <mergeCell ref="H29:H32"/>
    <mergeCell ref="I29:I32"/>
    <mergeCell ref="J29:J32"/>
    <mergeCell ref="G33:G36"/>
    <mergeCell ref="H33:H36"/>
    <mergeCell ref="I33:I36"/>
    <mergeCell ref="J33:J36"/>
    <mergeCell ref="G37:G38"/>
    <mergeCell ref="H37:H38"/>
    <mergeCell ref="I37:I38"/>
    <mergeCell ref="J37:J38"/>
  </mergeCells>
  <dataValidations count="25">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23">
      <formula1>900</formula1>
    </dataValidation>
    <dataValidation type="list" allowBlank="1" showInputMessage="1" showErrorMessage="1" sqref="I24">
      <formula1>DESCRIPTION_TERRITORY</formula1>
    </dataValidation>
    <dataValidation type="textLength" operator="lessThanOrEqual" allowBlank="1" showInputMessage="1" showErrorMessage="1" errorTitle="Ошибка" error="Допускается ввод не более 900 символов!" sqref="M24">
      <formula1>900</formula1>
    </dataValidation>
    <dataValidation type="list" allowBlank="1" showInputMessage="1" showErrorMessage="1" sqref="I25">
      <formula1>DESCRIPTION_TERRITORY</formula1>
    </dataValidation>
    <dataValidation type="textLength" operator="lessThanOrEqual" allowBlank="1" showInputMessage="1" showErrorMessage="1" errorTitle="Ошибка" error="Допускается ввод не более 900 символов!" sqref="M25">
      <formula1>900</formula1>
    </dataValidation>
    <dataValidation type="textLength" operator="lessThan" allowBlank="1" showInputMessage="1" showErrorMessage="1" error="Допускается ввод не более 900 символов!" sqref="M27">
      <formula1>900</formula1>
    </dataValidation>
    <dataValidation type="textLength" operator="lessThan" allowBlank="1" showInputMessage="1" showErrorMessage="1" error="Допускается ввод не более 900 символов!" sqref="M29">
      <formula1>900</formula1>
    </dataValidation>
    <dataValidation type="list" allowBlank="1" showInputMessage="1" showErrorMessage="1" sqref="I30">
      <formula1>DESCRIPTION_TERRITORY</formula1>
    </dataValidation>
    <dataValidation type="textLength" operator="lessThanOrEqual" allowBlank="1" showInputMessage="1" showErrorMessage="1" errorTitle="Ошибка" error="Допускается ввод не более 900 символов!" sqref="M30">
      <formula1>900</formula1>
    </dataValidation>
    <dataValidation type="list" allowBlank="1" showInputMessage="1" showErrorMessage="1" sqref="I31">
      <formula1>DESCRIPTION_TERRITORY</formula1>
    </dataValidation>
    <dataValidation type="textLength" operator="lessThanOrEqual" allowBlank="1" showInputMessage="1" showErrorMessage="1" errorTitle="Ошибка" error="Допускается ввод не более 900 символов!" sqref="M31">
      <formula1>900</formula1>
    </dataValidation>
    <dataValidation type="textLength" operator="lessThan" allowBlank="1" showInputMessage="1" showErrorMessage="1" error="Допускается ввод не более 900 символов!" sqref="M33">
      <formula1>900</formula1>
    </dataValidation>
    <dataValidation type="list" allowBlank="1" showInputMessage="1" showErrorMessage="1" sqref="I34">
      <formula1>DESCRIPTION_TERRITORY</formula1>
    </dataValidation>
    <dataValidation type="textLength" operator="lessThanOrEqual" allowBlank="1" showInputMessage="1" showErrorMessage="1" errorTitle="Ошибка" error="Допускается ввод не более 900 символов!" sqref="M34">
      <formula1>900</formula1>
    </dataValidation>
    <dataValidation type="list" allowBlank="1" showInputMessage="1" showErrorMessage="1" sqref="I35">
      <formula1>DESCRIPTION_TERRITORY</formula1>
    </dataValidation>
    <dataValidation type="textLength" operator="lessThanOrEqual" allowBlank="1" showInputMessage="1" showErrorMessage="1" errorTitle="Ошибка" error="Допускается ввод не более 900 символов!" sqref="M35">
      <formula1>900</formula1>
    </dataValidation>
    <dataValidation type="textLength" operator="lessThan" allowBlank="1" showInputMessage="1" showErrorMessage="1" error="Допускается ввод не более 900 символов!" sqref="M37">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55C06F-7818-135D-B3A8-03FD4E801A98}" mc:Ignorable="x14ac xr xr2 xr3">
  <sheetPr>
    <tabColor rgb="FFE26B0A"/>
  </sheetPr>
  <dimension ref="A1:BB40"/>
  <sheetViews>
    <sheetView showGridLines="0" zoomScale="90" workbookViewId="0">
      <pane xSplit="8" ySplit="31" topLeftCell="I32" activePane="bottomRight" state="frozen"/>
      <selection pane="bottomLeft" activeCell="A32" sqref="A32"/>
      <selection pane="topRight" activeCell="I1" sqref="I1"/>
      <selection pane="bottomRight" activeCell="AO38" sqref="AO3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635" width="25.7109375" customWidth="1"/>
    <col min="12" max="12" style="1635" width="33.7109375" customWidth="1"/>
    <col min="13" max="13" style="1635" width="25.7109375" customWidth="1"/>
    <col min="14" max="14" style="1635" width="33.7109375" customWidth="1"/>
    <col min="15" max="15" style="1635" width="25.7109375" customWidth="1"/>
    <col min="16" max="16" style="1635" width="33.7109375" customWidth="1"/>
    <col min="17" max="17" style="1635" width="25.7109375" customWidth="1"/>
    <col min="18" max="18" style="1635" width="33.7109375" customWidth="1"/>
    <col min="19" max="19" style="1635" width="25.7109375" customWidth="1"/>
    <col min="20" max="20" style="1635" width="33.7109375" customWidth="1"/>
    <col min="21" max="21" style="1635" width="25.7109375" customWidth="1"/>
    <col min="22" max="22" style="1635" width="33.7109375" customWidth="1"/>
    <col min="23" max="23" style="1635" width="25.7109375" customWidth="1"/>
    <col min="24" max="24" style="1635" width="33.7109375" customWidth="1"/>
    <col min="25" max="25" style="1635" width="25.7109375" customWidth="1"/>
    <col min="26" max="26" style="1635" width="33.7109375" customWidth="1"/>
    <col min="27" max="27" style="1635" width="25.7109375" customWidth="1"/>
    <col min="28" max="28" style="1635" width="33.7109375" customWidth="1"/>
    <col min="29" max="29" style="1635" width="25.7109375" customWidth="1"/>
    <col min="30" max="30" style="1635" width="33.7109375" customWidth="1"/>
    <col min="31" max="31" style="1635" width="25.7109375" customWidth="1"/>
    <col min="32" max="32" style="1635" width="33.7109375" customWidth="1"/>
    <col min="33" max="33" style="1635" width="25.7109375" customWidth="1"/>
    <col min="34" max="34" style="1635" width="33.7109375" customWidth="1"/>
    <col min="35" max="35" style="1635" width="25.7109375" customWidth="1"/>
    <col min="36" max="36" style="1635" width="33.7109375" customWidth="1"/>
    <col min="37" max="37" style="1635" width="25.7109375" customWidth="1"/>
    <col min="38" max="38" style="1635" width="33.7109375" customWidth="1"/>
    <col min="39" max="39" style="1635" width="25.7109375" customWidth="1"/>
    <col min="40" max="40" style="1635" width="33.7109375" customWidth="1"/>
    <col min="41" max="41" style="1635" width="25.7109375" customWidth="1"/>
    <col min="42" max="42" style="1635" width="33.7109375" customWidth="1"/>
    <col min="43" max="43" style="1366" width="93.00390625" customWidth="1"/>
    <col min="44" max="52" style="1635" width="10.00390625" customWidth="1"/>
    <col min="53" max="53" style="675" width="10.00390625" customWidth="1"/>
    <col min="54" max="54" style="1635" width="10.57421875" hidden="1"/>
  </cols>
  <sheetData>
    <row s="1366" customFormat="1" customHeight="1" ht="22.5" hidden="1">
      <c r="C1" s="672"/>
      <c r="G1" s="417">
        <v>4</v>
      </c>
      <c r="I1" s="417">
        <v>4</v>
      </c>
      <c r="K1" s="1366">
        <v>4</v>
      </c>
      <c r="L1" s="1366"/>
      <c r="M1" s="1366">
        <v>4</v>
      </c>
      <c r="N1" s="1366"/>
      <c r="O1" s="1366">
        <v>4</v>
      </c>
      <c r="P1" s="1366"/>
      <c r="Q1" s="1366">
        <v>4</v>
      </c>
      <c r="R1" s="1366"/>
      <c r="S1" s="1366">
        <v>4</v>
      </c>
      <c r="T1" s="1366"/>
      <c r="U1" s="1366">
        <v>4</v>
      </c>
      <c r="V1" s="1366"/>
      <c r="W1" s="1366">
        <v>4</v>
      </c>
      <c r="X1" s="1366"/>
      <c r="Y1" s="1366">
        <v>4</v>
      </c>
      <c r="Z1" s="1366"/>
      <c r="AA1" s="1366">
        <v>4</v>
      </c>
      <c r="AB1" s="1366"/>
      <c r="AC1" s="1366">
        <v>4</v>
      </c>
      <c r="AD1" s="1366"/>
      <c r="AE1" s="1366">
        <v>4</v>
      </c>
      <c r="AF1" s="1366"/>
      <c r="AG1" s="1366">
        <v>4</v>
      </c>
      <c r="AH1" s="1366"/>
      <c r="AI1" s="1366">
        <v>4</v>
      </c>
      <c r="AJ1" s="1366"/>
      <c r="AK1" s="1366">
        <v>4</v>
      </c>
      <c r="AL1" s="1366"/>
      <c r="AM1" s="1366">
        <v>4</v>
      </c>
      <c r="AN1" s="1366"/>
      <c r="AO1" s="1366">
        <v>4</v>
      </c>
      <c r="AP1" s="1366"/>
      <c r="BA1" s="420"/>
      <c r="BB1" s="417" t="s">
        <v>14</v>
      </c>
    </row>
    <row s="1366" customFormat="1" customHeight="1" ht="15" hidden="1">
      <c r="C2" s="672"/>
      <c r="K2" s="1366"/>
      <c r="L2" s="1366"/>
      <c r="M2" s="1366"/>
      <c r="N2" s="1366"/>
      <c r="O2" s="1366"/>
      <c r="P2" s="1366"/>
      <c r="Q2" s="1366"/>
      <c r="R2" s="1366"/>
      <c r="S2" s="1366"/>
      <c r="T2" s="1366"/>
      <c r="U2" s="1366"/>
      <c r="V2" s="1366"/>
      <c r="W2" s="1366"/>
      <c r="X2" s="1366"/>
      <c r="Y2" s="1366"/>
      <c r="Z2" s="1366"/>
      <c r="AA2" s="1366"/>
      <c r="AB2" s="1366"/>
      <c r="AC2" s="1366"/>
      <c r="AD2" s="1366"/>
      <c r="AE2" s="1366"/>
      <c r="AF2" s="1366"/>
      <c r="AG2" s="1366"/>
      <c r="AH2" s="1366"/>
      <c r="AI2" s="1366"/>
      <c r="AJ2" s="1366"/>
      <c r="AK2" s="1366"/>
      <c r="AL2" s="1366"/>
      <c r="AM2" s="1366"/>
      <c r="AN2" s="1366"/>
      <c r="AO2" s="1366"/>
      <c r="AP2" s="1366"/>
      <c r="BA2" s="420"/>
      <c r="BB2" s="417">
        <v>0</v>
      </c>
    </row>
    <row customHeight="1" ht="22.5" hidden="1">
      <c r="A3" s="505"/>
      <c r="B3" s="2397"/>
      <c r="C3" s="2398" t="s">
        <v>105</v>
      </c>
      <c r="D3" s="689" t="str">
        <f>B3&amp;".1"</f>
        <v>.1</v>
      </c>
      <c r="E3" s="690" t="s">
        <v>1031</v>
      </c>
      <c r="F3" s="691" t="s">
        <v>386</v>
      </c>
      <c r="G3" s="686"/>
      <c r="H3" s="401"/>
      <c r="I3" s="686"/>
      <c r="J3" s="401"/>
      <c r="K3" s="2353"/>
      <c r="L3" s="818"/>
      <c r="M3" s="2353"/>
      <c r="N3" s="818"/>
      <c r="O3" s="2353"/>
      <c r="P3" s="818"/>
      <c r="Q3" s="2353"/>
      <c r="R3" s="818"/>
      <c r="S3" s="2353"/>
      <c r="T3" s="818"/>
      <c r="U3" s="2353"/>
      <c r="V3" s="818"/>
      <c r="W3" s="2353"/>
      <c r="X3" s="818"/>
      <c r="Y3" s="2353"/>
      <c r="Z3" s="818"/>
      <c r="AA3" s="2353"/>
      <c r="AB3" s="818"/>
      <c r="AC3" s="2353"/>
      <c r="AD3" s="818"/>
      <c r="AE3" s="2353"/>
      <c r="AF3" s="818"/>
      <c r="AG3" s="2353"/>
      <c r="AH3" s="818"/>
      <c r="AI3" s="2353"/>
      <c r="AJ3" s="818"/>
      <c r="AK3" s="2353"/>
      <c r="AL3" s="818"/>
      <c r="AM3" s="2353"/>
      <c r="AN3" s="818"/>
      <c r="AO3" s="2353"/>
      <c r="AP3" s="818"/>
      <c r="AQ3" s="289" t="s">
        <v>1032</v>
      </c>
      <c r="BB3" s="505">
        <v>0</v>
      </c>
    </row>
    <row customHeight="1" ht="15" hidden="1">
      <c r="A4" s="505"/>
      <c r="B4" s="2397"/>
      <c r="C4" s="2398"/>
      <c r="D4" s="689" t="str">
        <f>B3&amp;".2"</f>
        <v>.2</v>
      </c>
      <c r="E4" s="690" t="s">
        <v>1033</v>
      </c>
      <c r="F4" s="691" t="s">
        <v>386</v>
      </c>
      <c r="G4" s="1738" t="s">
        <v>22</v>
      </c>
      <c r="H4" s="401"/>
      <c r="I4" s="1738" t="s">
        <v>22</v>
      </c>
      <c r="J4" s="401"/>
      <c r="K4" s="1738" t="s">
        <v>22</v>
      </c>
      <c r="L4" s="818"/>
      <c r="M4" s="1738" t="s">
        <v>22</v>
      </c>
      <c r="N4" s="818"/>
      <c r="O4" s="1738" t="s">
        <v>22</v>
      </c>
      <c r="P4" s="818"/>
      <c r="Q4" s="1738" t="s">
        <v>22</v>
      </c>
      <c r="R4" s="818"/>
      <c r="S4" s="1738" t="s">
        <v>22</v>
      </c>
      <c r="T4" s="818"/>
      <c r="U4" s="1738" t="s">
        <v>22</v>
      </c>
      <c r="V4" s="818"/>
      <c r="W4" s="1738" t="s">
        <v>22</v>
      </c>
      <c r="X4" s="818"/>
      <c r="Y4" s="1738" t="s">
        <v>22</v>
      </c>
      <c r="Z4" s="818"/>
      <c r="AA4" s="1738" t="s">
        <v>22</v>
      </c>
      <c r="AB4" s="818"/>
      <c r="AC4" s="1738" t="s">
        <v>22</v>
      </c>
      <c r="AD4" s="818"/>
      <c r="AE4" s="1738" t="s">
        <v>22</v>
      </c>
      <c r="AF4" s="818"/>
      <c r="AG4" s="1738" t="s">
        <v>22</v>
      </c>
      <c r="AH4" s="818"/>
      <c r="AI4" s="1738" t="s">
        <v>22</v>
      </c>
      <c r="AJ4" s="818"/>
      <c r="AK4" s="1738" t="s">
        <v>22</v>
      </c>
      <c r="AL4" s="818"/>
      <c r="AM4" s="1738" t="s">
        <v>22</v>
      </c>
      <c r="AN4" s="818"/>
      <c r="AO4" s="1738" t="s">
        <v>22</v>
      </c>
      <c r="AP4" s="818"/>
      <c r="AQ4" s="289" t="s">
        <v>1034</v>
      </c>
      <c r="BB4" s="505">
        <v>0</v>
      </c>
    </row>
    <row s="1366" customFormat="1" customHeight="1" ht="15" hidden="1">
      <c r="C5" s="672"/>
      <c r="K5" s="1366"/>
      <c r="L5" s="1366"/>
      <c r="M5" s="1366"/>
      <c r="N5" s="1366"/>
      <c r="O5" s="1366"/>
      <c r="P5" s="1366"/>
      <c r="Q5" s="1366"/>
      <c r="R5" s="1366"/>
      <c r="S5" s="1366"/>
      <c r="T5" s="1366"/>
      <c r="U5" s="1366"/>
      <c r="V5" s="1366"/>
      <c r="W5" s="1366"/>
      <c r="X5" s="1366"/>
      <c r="Y5" s="1366"/>
      <c r="Z5" s="1366"/>
      <c r="AA5" s="1366"/>
      <c r="AB5" s="1366"/>
      <c r="AC5" s="1366"/>
      <c r="AD5" s="1366"/>
      <c r="AE5" s="1366"/>
      <c r="AF5" s="1366"/>
      <c r="AG5" s="1366"/>
      <c r="AH5" s="1366"/>
      <c r="AI5" s="1366"/>
      <c r="AJ5" s="1366"/>
      <c r="AK5" s="1366"/>
      <c r="AL5" s="1366"/>
      <c r="AM5" s="1366"/>
      <c r="AN5" s="1366"/>
      <c r="AO5" s="1366"/>
      <c r="AP5" s="1366"/>
      <c r="BA5" s="420"/>
      <c r="BB5" s="417">
        <v>0</v>
      </c>
    </row>
    <row customHeight="1" ht="22.5" hidden="1">
      <c r="A6" s="505"/>
      <c r="B6" s="2397"/>
      <c r="C6" s="2398" t="s">
        <v>105</v>
      </c>
      <c r="D6" s="689" t="str">
        <f>B6&amp;".1"</f>
        <v>.1</v>
      </c>
      <c r="E6" s="690" t="s">
        <v>1035</v>
      </c>
      <c r="F6" s="691" t="s">
        <v>386</v>
      </c>
      <c r="G6" s="686"/>
      <c r="H6" s="401"/>
      <c r="I6" s="686"/>
      <c r="J6" s="401"/>
      <c r="K6" s="2353"/>
      <c r="L6" s="818"/>
      <c r="M6" s="2353"/>
      <c r="N6" s="818"/>
      <c r="O6" s="2353"/>
      <c r="P6" s="818"/>
      <c r="Q6" s="2353"/>
      <c r="R6" s="818"/>
      <c r="S6" s="2353"/>
      <c r="T6" s="818"/>
      <c r="U6" s="2353"/>
      <c r="V6" s="818"/>
      <c r="W6" s="2353"/>
      <c r="X6" s="818"/>
      <c r="Y6" s="2353"/>
      <c r="Z6" s="818"/>
      <c r="AA6" s="2353"/>
      <c r="AB6" s="818"/>
      <c r="AC6" s="2353"/>
      <c r="AD6" s="818"/>
      <c r="AE6" s="2353"/>
      <c r="AF6" s="818"/>
      <c r="AG6" s="2353"/>
      <c r="AH6" s="818"/>
      <c r="AI6" s="2353"/>
      <c r="AJ6" s="818"/>
      <c r="AK6" s="2353"/>
      <c r="AL6" s="818"/>
      <c r="AM6" s="2353"/>
      <c r="AN6" s="818"/>
      <c r="AO6" s="2353"/>
      <c r="AP6" s="818"/>
      <c r="AQ6" s="289" t="s">
        <v>1036</v>
      </c>
      <c r="BB6" s="505">
        <v>0</v>
      </c>
    </row>
    <row customHeight="1" ht="15" hidden="1">
      <c r="A7" s="505"/>
      <c r="B7" s="2397"/>
      <c r="C7" s="2398"/>
      <c r="D7" s="689" t="str">
        <f>B6&amp;".2"</f>
        <v>.2</v>
      </c>
      <c r="E7" s="690" t="s">
        <v>1033</v>
      </c>
      <c r="F7" s="691" t="s">
        <v>386</v>
      </c>
      <c r="G7" s="1738" t="s">
        <v>22</v>
      </c>
      <c r="H7" s="401"/>
      <c r="I7" s="1738" t="s">
        <v>22</v>
      </c>
      <c r="J7" s="401"/>
      <c r="K7" s="1738" t="s">
        <v>22</v>
      </c>
      <c r="L7" s="818"/>
      <c r="M7" s="1738" t="s">
        <v>22</v>
      </c>
      <c r="N7" s="818"/>
      <c r="O7" s="1738" t="s">
        <v>22</v>
      </c>
      <c r="P7" s="818"/>
      <c r="Q7" s="1738" t="s">
        <v>22</v>
      </c>
      <c r="R7" s="818"/>
      <c r="S7" s="1738" t="s">
        <v>22</v>
      </c>
      <c r="T7" s="818"/>
      <c r="U7" s="1738" t="s">
        <v>22</v>
      </c>
      <c r="V7" s="818"/>
      <c r="W7" s="1738" t="s">
        <v>22</v>
      </c>
      <c r="X7" s="818"/>
      <c r="Y7" s="1738" t="s">
        <v>22</v>
      </c>
      <c r="Z7" s="818"/>
      <c r="AA7" s="1738" t="s">
        <v>22</v>
      </c>
      <c r="AB7" s="818"/>
      <c r="AC7" s="1738" t="s">
        <v>22</v>
      </c>
      <c r="AD7" s="818"/>
      <c r="AE7" s="1738" t="s">
        <v>22</v>
      </c>
      <c r="AF7" s="818"/>
      <c r="AG7" s="1738" t="s">
        <v>22</v>
      </c>
      <c r="AH7" s="818"/>
      <c r="AI7" s="1738" t="s">
        <v>22</v>
      </c>
      <c r="AJ7" s="818"/>
      <c r="AK7" s="1738" t="s">
        <v>22</v>
      </c>
      <c r="AL7" s="818"/>
      <c r="AM7" s="1738" t="s">
        <v>22</v>
      </c>
      <c r="AN7" s="818"/>
      <c r="AO7" s="1738" t="s">
        <v>22</v>
      </c>
      <c r="AP7" s="818"/>
      <c r="AQ7" s="289" t="s">
        <v>1034</v>
      </c>
      <c r="BB7" s="505">
        <v>0</v>
      </c>
    </row>
    <row s="1366" customFormat="1" customHeight="1" ht="15" hidden="1">
      <c r="C8" s="672"/>
      <c r="K8" s="1366"/>
      <c r="L8" s="1366"/>
      <c r="M8" s="1366"/>
      <c r="N8" s="1366"/>
      <c r="O8" s="1366"/>
      <c r="P8" s="1366"/>
      <c r="Q8" s="1366"/>
      <c r="R8" s="1366"/>
      <c r="S8" s="1366"/>
      <c r="T8" s="1366"/>
      <c r="U8" s="1366"/>
      <c r="V8" s="1366"/>
      <c r="W8" s="1366"/>
      <c r="X8" s="1366"/>
      <c r="Y8" s="1366"/>
      <c r="Z8" s="1366"/>
      <c r="AA8" s="1366"/>
      <c r="AB8" s="1366"/>
      <c r="AC8" s="1366"/>
      <c r="AD8" s="1366"/>
      <c r="AE8" s="1366"/>
      <c r="AF8" s="1366"/>
      <c r="AG8" s="1366"/>
      <c r="AH8" s="1366"/>
      <c r="AI8" s="1366"/>
      <c r="AJ8" s="1366"/>
      <c r="AK8" s="1366"/>
      <c r="AL8" s="1366"/>
      <c r="AM8" s="1366"/>
      <c r="AN8" s="1366"/>
      <c r="AO8" s="1366"/>
      <c r="AP8" s="1366"/>
      <c r="BA8" s="420"/>
      <c r="BB8" s="417">
        <v>0</v>
      </c>
    </row>
    <row customHeight="1" ht="22.5" hidden="1">
      <c r="A9" s="505"/>
      <c r="B9" s="2397"/>
      <c r="C9" s="2398" t="s">
        <v>105</v>
      </c>
      <c r="D9" s="689" t="str">
        <f>B9&amp;".1"</f>
        <v>.1</v>
      </c>
      <c r="E9" s="690" t="s">
        <v>1037</v>
      </c>
      <c r="F9" s="691" t="s">
        <v>386</v>
      </c>
      <c r="G9" s="697" t="s">
        <v>22</v>
      </c>
      <c r="H9" s="401" t="s">
        <v>22</v>
      </c>
      <c r="I9" s="2777" t="s">
        <v>22</v>
      </c>
      <c r="J9" s="2778" t="s">
        <v>22</v>
      </c>
      <c r="K9" s="2779" t="s">
        <v>22</v>
      </c>
      <c r="L9" s="2780" t="s">
        <v>22</v>
      </c>
      <c r="M9" s="2779" t="s">
        <v>22</v>
      </c>
      <c r="N9" s="2780" t="s">
        <v>22</v>
      </c>
      <c r="O9" s="2779" t="s">
        <v>22</v>
      </c>
      <c r="P9" s="2780" t="s">
        <v>22</v>
      </c>
      <c r="Q9" s="2779" t="s">
        <v>22</v>
      </c>
      <c r="R9" s="2780" t="s">
        <v>22</v>
      </c>
      <c r="S9" s="2779" t="s">
        <v>22</v>
      </c>
      <c r="T9" s="2780" t="s">
        <v>22</v>
      </c>
      <c r="U9" s="2779" t="s">
        <v>22</v>
      </c>
      <c r="V9" s="2780" t="s">
        <v>22</v>
      </c>
      <c r="W9" s="2779" t="s">
        <v>22</v>
      </c>
      <c r="X9" s="2780" t="s">
        <v>22</v>
      </c>
      <c r="Y9" s="2779" t="s">
        <v>22</v>
      </c>
      <c r="Z9" s="2780" t="s">
        <v>22</v>
      </c>
      <c r="AA9" s="2779" t="s">
        <v>22</v>
      </c>
      <c r="AB9" s="2780" t="s">
        <v>22</v>
      </c>
      <c r="AC9" s="2779" t="s">
        <v>22</v>
      </c>
      <c r="AD9" s="2780" t="s">
        <v>22</v>
      </c>
      <c r="AE9" s="2779" t="s">
        <v>22</v>
      </c>
      <c r="AF9" s="2780" t="s">
        <v>22</v>
      </c>
      <c r="AG9" s="2779" t="s">
        <v>22</v>
      </c>
      <c r="AH9" s="2780" t="s">
        <v>22</v>
      </c>
      <c r="AI9" s="2779" t="s">
        <v>22</v>
      </c>
      <c r="AJ9" s="2780" t="s">
        <v>22</v>
      </c>
      <c r="AK9" s="2779" t="s">
        <v>22</v>
      </c>
      <c r="AL9" s="2780" t="s">
        <v>22</v>
      </c>
      <c r="AM9" s="2779" t="s">
        <v>22</v>
      </c>
      <c r="AN9" s="2780" t="s">
        <v>22</v>
      </c>
      <c r="AO9" s="2779" t="s">
        <v>22</v>
      </c>
      <c r="AP9" s="2780" t="s">
        <v>22</v>
      </c>
      <c r="AQ9" s="289"/>
      <c r="BB9" s="505">
        <v>0</v>
      </c>
    </row>
    <row customHeight="1" ht="15" hidden="1">
      <c r="A10" s="505"/>
      <c r="B10" s="2397"/>
      <c r="C10" s="2398"/>
      <c r="D10" s="689" t="str">
        <f>B9&amp;".2"</f>
        <v>.2</v>
      </c>
      <c r="E10" s="690" t="s">
        <v>1038</v>
      </c>
      <c r="F10" s="691" t="s">
        <v>386</v>
      </c>
      <c r="G10" s="1732" t="s">
        <v>22</v>
      </c>
      <c r="H10" s="401" t="s">
        <v>22</v>
      </c>
      <c r="I10" s="2781" t="s">
        <v>22</v>
      </c>
      <c r="J10" s="2778" t="s">
        <v>22</v>
      </c>
      <c r="K10" s="2782" t="s">
        <v>22</v>
      </c>
      <c r="L10" s="2780" t="s">
        <v>22</v>
      </c>
      <c r="M10" s="2782" t="s">
        <v>22</v>
      </c>
      <c r="N10" s="2780" t="s">
        <v>22</v>
      </c>
      <c r="O10" s="2782" t="s">
        <v>22</v>
      </c>
      <c r="P10" s="2780" t="s">
        <v>22</v>
      </c>
      <c r="Q10" s="2782" t="s">
        <v>22</v>
      </c>
      <c r="R10" s="2780" t="s">
        <v>22</v>
      </c>
      <c r="S10" s="2782" t="s">
        <v>22</v>
      </c>
      <c r="T10" s="2780" t="s">
        <v>22</v>
      </c>
      <c r="U10" s="2782" t="s">
        <v>22</v>
      </c>
      <c r="V10" s="2780" t="s">
        <v>22</v>
      </c>
      <c r="W10" s="2782" t="s">
        <v>22</v>
      </c>
      <c r="X10" s="2780" t="s">
        <v>22</v>
      </c>
      <c r="Y10" s="2782" t="s">
        <v>22</v>
      </c>
      <c r="Z10" s="2780" t="s">
        <v>22</v>
      </c>
      <c r="AA10" s="2782" t="s">
        <v>22</v>
      </c>
      <c r="AB10" s="2780" t="s">
        <v>22</v>
      </c>
      <c r="AC10" s="2782" t="s">
        <v>22</v>
      </c>
      <c r="AD10" s="2780" t="s">
        <v>22</v>
      </c>
      <c r="AE10" s="2782" t="s">
        <v>22</v>
      </c>
      <c r="AF10" s="2780" t="s">
        <v>22</v>
      </c>
      <c r="AG10" s="2782" t="s">
        <v>22</v>
      </c>
      <c r="AH10" s="2780" t="s">
        <v>22</v>
      </c>
      <c r="AI10" s="2782" t="s">
        <v>22</v>
      </c>
      <c r="AJ10" s="2780" t="s">
        <v>22</v>
      </c>
      <c r="AK10" s="2782" t="s">
        <v>22</v>
      </c>
      <c r="AL10" s="2780" t="s">
        <v>22</v>
      </c>
      <c r="AM10" s="2782" t="s">
        <v>22</v>
      </c>
      <c r="AN10" s="2780" t="s">
        <v>22</v>
      </c>
      <c r="AO10" s="2782" t="s">
        <v>22</v>
      </c>
      <c r="AP10" s="2780" t="s">
        <v>22</v>
      </c>
      <c r="AQ10" s="289" t="s">
        <v>1039</v>
      </c>
      <c r="BB10" s="505">
        <v>0</v>
      </c>
    </row>
    <row customHeight="1" ht="15" hidden="1">
      <c r="A11" s="505"/>
      <c r="B11" s="2397"/>
      <c r="C11" s="2398"/>
      <c r="D11" s="689" t="str">
        <f>B9&amp;".3"</f>
        <v>.3</v>
      </c>
      <c r="E11" s="690" t="s">
        <v>1040</v>
      </c>
      <c r="F11" s="691" t="s">
        <v>386</v>
      </c>
      <c r="G11" s="1732" t="s">
        <v>22</v>
      </c>
      <c r="H11" s="401" t="s">
        <v>22</v>
      </c>
      <c r="I11" s="2781" t="s">
        <v>22</v>
      </c>
      <c r="J11" s="2778" t="s">
        <v>22</v>
      </c>
      <c r="K11" s="2782" t="s">
        <v>22</v>
      </c>
      <c r="L11" s="2780" t="s">
        <v>22</v>
      </c>
      <c r="M11" s="2782" t="s">
        <v>22</v>
      </c>
      <c r="N11" s="2780" t="s">
        <v>22</v>
      </c>
      <c r="O11" s="2782" t="s">
        <v>22</v>
      </c>
      <c r="P11" s="2780" t="s">
        <v>22</v>
      </c>
      <c r="Q11" s="2782" t="s">
        <v>22</v>
      </c>
      <c r="R11" s="2780" t="s">
        <v>22</v>
      </c>
      <c r="S11" s="2782" t="s">
        <v>22</v>
      </c>
      <c r="T11" s="2780" t="s">
        <v>22</v>
      </c>
      <c r="U11" s="2782" t="s">
        <v>22</v>
      </c>
      <c r="V11" s="2780" t="s">
        <v>22</v>
      </c>
      <c r="W11" s="2782" t="s">
        <v>22</v>
      </c>
      <c r="X11" s="2780" t="s">
        <v>22</v>
      </c>
      <c r="Y11" s="2782" t="s">
        <v>22</v>
      </c>
      <c r="Z11" s="2780" t="s">
        <v>22</v>
      </c>
      <c r="AA11" s="2782" t="s">
        <v>22</v>
      </c>
      <c r="AB11" s="2780" t="s">
        <v>22</v>
      </c>
      <c r="AC11" s="2782" t="s">
        <v>22</v>
      </c>
      <c r="AD11" s="2780" t="s">
        <v>22</v>
      </c>
      <c r="AE11" s="2782" t="s">
        <v>22</v>
      </c>
      <c r="AF11" s="2780" t="s">
        <v>22</v>
      </c>
      <c r="AG11" s="2782" t="s">
        <v>22</v>
      </c>
      <c r="AH11" s="2780" t="s">
        <v>22</v>
      </c>
      <c r="AI11" s="2782" t="s">
        <v>22</v>
      </c>
      <c r="AJ11" s="2780" t="s">
        <v>22</v>
      </c>
      <c r="AK11" s="2782" t="s">
        <v>22</v>
      </c>
      <c r="AL11" s="2780" t="s">
        <v>22</v>
      </c>
      <c r="AM11" s="2782" t="s">
        <v>22</v>
      </c>
      <c r="AN11" s="2780" t="s">
        <v>22</v>
      </c>
      <c r="AO11" s="2782" t="s">
        <v>22</v>
      </c>
      <c r="AP11" s="2780" t="s">
        <v>22</v>
      </c>
      <c r="AQ11" s="289" t="s">
        <v>1041</v>
      </c>
      <c r="BB11" s="505">
        <v>0</v>
      </c>
    </row>
    <row s="1366" customFormat="1" customHeight="1" ht="15" hidden="1">
      <c r="C12" s="672"/>
      <c r="K12" s="1366"/>
      <c r="L12" s="1366"/>
      <c r="M12" s="1366"/>
      <c r="N12" s="1366"/>
      <c r="O12" s="1366"/>
      <c r="P12" s="1366"/>
      <c r="Q12" s="1366"/>
      <c r="R12" s="1366"/>
      <c r="S12" s="1366"/>
      <c r="T12" s="1366"/>
      <c r="U12" s="1366"/>
      <c r="V12" s="1366"/>
      <c r="W12" s="1366"/>
      <c r="X12" s="1366"/>
      <c r="Y12" s="1366"/>
      <c r="Z12" s="1366"/>
      <c r="AA12" s="1366"/>
      <c r="AB12" s="1366"/>
      <c r="AC12" s="1366"/>
      <c r="AD12" s="1366"/>
      <c r="AE12" s="1366"/>
      <c r="AF12" s="1366"/>
      <c r="AG12" s="1366"/>
      <c r="AH12" s="1366"/>
      <c r="AI12" s="1366"/>
      <c r="AJ12" s="1366"/>
      <c r="AK12" s="1366"/>
      <c r="AL12" s="1366"/>
      <c r="AM12" s="1366"/>
      <c r="AN12" s="1366"/>
      <c r="AO12" s="1366"/>
      <c r="AP12" s="1366"/>
      <c r="BA12" s="420"/>
      <c r="BB12" s="417">
        <v>0</v>
      </c>
    </row>
    <row customHeight="1" ht="33.75" hidden="1">
      <c r="A13" s="505"/>
      <c r="B13" s="2397"/>
      <c r="C13" s="2398" t="s">
        <v>105</v>
      </c>
      <c r="D13" s="689" t="str">
        <f>B13&amp;".1"</f>
        <v>.1</v>
      </c>
      <c r="E13" s="690" t="s">
        <v>1042</v>
      </c>
      <c r="F13" s="691" t="s">
        <v>386</v>
      </c>
      <c r="G13" s="697" t="s">
        <v>22</v>
      </c>
      <c r="H13" s="401" t="s">
        <v>22</v>
      </c>
      <c r="I13" s="2777" t="s">
        <v>22</v>
      </c>
      <c r="J13" s="2778" t="s">
        <v>22</v>
      </c>
      <c r="K13" s="2779" t="s">
        <v>22</v>
      </c>
      <c r="L13" s="2780" t="s">
        <v>22</v>
      </c>
      <c r="M13" s="2779" t="s">
        <v>22</v>
      </c>
      <c r="N13" s="2780" t="s">
        <v>22</v>
      </c>
      <c r="O13" s="2779" t="s">
        <v>22</v>
      </c>
      <c r="P13" s="2780" t="s">
        <v>22</v>
      </c>
      <c r="Q13" s="2779" t="s">
        <v>22</v>
      </c>
      <c r="R13" s="2780" t="s">
        <v>22</v>
      </c>
      <c r="S13" s="2779" t="s">
        <v>22</v>
      </c>
      <c r="T13" s="2780" t="s">
        <v>22</v>
      </c>
      <c r="U13" s="2779" t="s">
        <v>22</v>
      </c>
      <c r="V13" s="2780" t="s">
        <v>22</v>
      </c>
      <c r="W13" s="2779" t="s">
        <v>22</v>
      </c>
      <c r="X13" s="2780" t="s">
        <v>22</v>
      </c>
      <c r="Y13" s="2779" t="s">
        <v>22</v>
      </c>
      <c r="Z13" s="2780" t="s">
        <v>22</v>
      </c>
      <c r="AA13" s="2779" t="s">
        <v>22</v>
      </c>
      <c r="AB13" s="2780" t="s">
        <v>22</v>
      </c>
      <c r="AC13" s="2779" t="s">
        <v>22</v>
      </c>
      <c r="AD13" s="2780" t="s">
        <v>22</v>
      </c>
      <c r="AE13" s="2779" t="s">
        <v>22</v>
      </c>
      <c r="AF13" s="2780" t="s">
        <v>22</v>
      </c>
      <c r="AG13" s="2779" t="s">
        <v>22</v>
      </c>
      <c r="AH13" s="2780" t="s">
        <v>22</v>
      </c>
      <c r="AI13" s="2779" t="s">
        <v>22</v>
      </c>
      <c r="AJ13" s="2780" t="s">
        <v>22</v>
      </c>
      <c r="AK13" s="2779" t="s">
        <v>22</v>
      </c>
      <c r="AL13" s="2780" t="s">
        <v>22</v>
      </c>
      <c r="AM13" s="2779" t="s">
        <v>22</v>
      </c>
      <c r="AN13" s="2780" t="s">
        <v>22</v>
      </c>
      <c r="AO13" s="2779" t="s">
        <v>22</v>
      </c>
      <c r="AP13" s="2780" t="s">
        <v>22</v>
      </c>
      <c r="AQ13" s="289" t="s">
        <v>1043</v>
      </c>
      <c r="BB13" s="505">
        <v>0</v>
      </c>
    </row>
    <row customHeight="1" ht="15" hidden="1">
      <c r="B14" s="2397"/>
      <c r="C14" s="2398"/>
      <c r="D14" s="689" t="str">
        <f>B13&amp;".2"</f>
        <v>.2</v>
      </c>
      <c r="E14" s="690" t="s">
        <v>1044</v>
      </c>
      <c r="F14" s="691" t="s">
        <v>386</v>
      </c>
      <c r="G14" s="1732" t="s">
        <v>22</v>
      </c>
      <c r="H14" s="401" t="s">
        <v>22</v>
      </c>
      <c r="I14" s="2781" t="s">
        <v>22</v>
      </c>
      <c r="J14" s="2778" t="s">
        <v>22</v>
      </c>
      <c r="K14" s="2782" t="s">
        <v>22</v>
      </c>
      <c r="L14" s="2780" t="s">
        <v>22</v>
      </c>
      <c r="M14" s="2782" t="s">
        <v>22</v>
      </c>
      <c r="N14" s="2780" t="s">
        <v>22</v>
      </c>
      <c r="O14" s="2782" t="s">
        <v>22</v>
      </c>
      <c r="P14" s="2780" t="s">
        <v>22</v>
      </c>
      <c r="Q14" s="2782" t="s">
        <v>22</v>
      </c>
      <c r="R14" s="2780" t="s">
        <v>22</v>
      </c>
      <c r="S14" s="2782" t="s">
        <v>22</v>
      </c>
      <c r="T14" s="2780" t="s">
        <v>22</v>
      </c>
      <c r="U14" s="2782" t="s">
        <v>22</v>
      </c>
      <c r="V14" s="2780" t="s">
        <v>22</v>
      </c>
      <c r="W14" s="2782" t="s">
        <v>22</v>
      </c>
      <c r="X14" s="2780" t="s">
        <v>22</v>
      </c>
      <c r="Y14" s="2782" t="s">
        <v>22</v>
      </c>
      <c r="Z14" s="2780" t="s">
        <v>22</v>
      </c>
      <c r="AA14" s="2782" t="s">
        <v>22</v>
      </c>
      <c r="AB14" s="2780" t="s">
        <v>22</v>
      </c>
      <c r="AC14" s="2782" t="s">
        <v>22</v>
      </c>
      <c r="AD14" s="2780" t="s">
        <v>22</v>
      </c>
      <c r="AE14" s="2782" t="s">
        <v>22</v>
      </c>
      <c r="AF14" s="2780" t="s">
        <v>22</v>
      </c>
      <c r="AG14" s="2782" t="s">
        <v>22</v>
      </c>
      <c r="AH14" s="2780" t="s">
        <v>22</v>
      </c>
      <c r="AI14" s="2782" t="s">
        <v>22</v>
      </c>
      <c r="AJ14" s="2780" t="s">
        <v>22</v>
      </c>
      <c r="AK14" s="2782" t="s">
        <v>22</v>
      </c>
      <c r="AL14" s="2780" t="s">
        <v>22</v>
      </c>
      <c r="AM14" s="2782" t="s">
        <v>22</v>
      </c>
      <c r="AN14" s="2780" t="s">
        <v>22</v>
      </c>
      <c r="AO14" s="2782" t="s">
        <v>22</v>
      </c>
      <c r="AP14" s="2780" t="s">
        <v>22</v>
      </c>
      <c r="AQ14" s="289" t="s">
        <v>1045</v>
      </c>
      <c r="BB14" s="505">
        <v>0</v>
      </c>
    </row>
    <row s="1366" customFormat="1" customHeight="1" ht="15" hidden="1">
      <c r="C15" s="672"/>
      <c r="K15" s="1366"/>
      <c r="L15" s="1366"/>
      <c r="M15" s="1366"/>
      <c r="N15" s="1366"/>
      <c r="O15" s="1366"/>
      <c r="P15" s="1366"/>
      <c r="Q15" s="1366"/>
      <c r="R15" s="1366"/>
      <c r="S15" s="1366"/>
      <c r="T15" s="1366"/>
      <c r="U15" s="1366"/>
      <c r="V15" s="1366"/>
      <c r="W15" s="1366"/>
      <c r="X15" s="1366"/>
      <c r="Y15" s="1366"/>
      <c r="Z15" s="1366"/>
      <c r="AA15" s="1366"/>
      <c r="AB15" s="1366"/>
      <c r="AC15" s="1366"/>
      <c r="AD15" s="1366"/>
      <c r="AE15" s="1366"/>
      <c r="AF15" s="1366"/>
      <c r="AG15" s="1366"/>
      <c r="AH15" s="1366"/>
      <c r="AI15" s="1366"/>
      <c r="AJ15" s="1366"/>
      <c r="AK15" s="1366"/>
      <c r="AL15" s="1366"/>
      <c r="AM15" s="1366"/>
      <c r="AN15" s="1366"/>
      <c r="AO15" s="1366"/>
      <c r="AP15" s="1366"/>
      <c r="BA15" s="420"/>
      <c r="BB15" s="417">
        <v>0</v>
      </c>
    </row>
    <row s="1366" customFormat="1" customHeight="1" ht="15" hidden="1">
      <c r="C16" s="672"/>
      <c r="K16" s="1366"/>
      <c r="L16" s="1366"/>
      <c r="M16" s="1366"/>
      <c r="N16" s="1366"/>
      <c r="O16" s="1366"/>
      <c r="P16" s="1366"/>
      <c r="Q16" s="1366"/>
      <c r="R16" s="1366"/>
      <c r="S16" s="1366"/>
      <c r="T16" s="1366"/>
      <c r="U16" s="1366"/>
      <c r="V16" s="1366"/>
      <c r="W16" s="1366"/>
      <c r="X16" s="1366"/>
      <c r="Y16" s="1366"/>
      <c r="Z16" s="1366"/>
      <c r="AA16" s="1366"/>
      <c r="AB16" s="1366"/>
      <c r="AC16" s="1366"/>
      <c r="AD16" s="1366"/>
      <c r="AE16" s="1366"/>
      <c r="AF16" s="1366"/>
      <c r="AG16" s="1366"/>
      <c r="AH16" s="1366"/>
      <c r="AI16" s="1366"/>
      <c r="AJ16" s="1366"/>
      <c r="AK16" s="1366"/>
      <c r="AL16" s="1366"/>
      <c r="AM16" s="1366"/>
      <c r="AN16" s="1366"/>
      <c r="AO16" s="1366"/>
      <c r="AP16" s="1366"/>
      <c r="BA16" s="420"/>
      <c r="BB16" s="417">
        <v>0</v>
      </c>
    </row>
    <row s="1366" customFormat="1" customHeight="1" ht="15" hidden="1">
      <c r="C17" s="672"/>
      <c r="K17" s="1366"/>
      <c r="L17" s="1366"/>
      <c r="M17" s="1366"/>
      <c r="N17" s="1366"/>
      <c r="O17" s="1366"/>
      <c r="P17" s="1366"/>
      <c r="Q17" s="1366"/>
      <c r="R17" s="1366"/>
      <c r="S17" s="1366"/>
      <c r="T17" s="1366"/>
      <c r="U17" s="1366"/>
      <c r="V17" s="1366"/>
      <c r="W17" s="1366"/>
      <c r="X17" s="1366"/>
      <c r="Y17" s="1366"/>
      <c r="Z17" s="1366"/>
      <c r="AA17" s="1366"/>
      <c r="AB17" s="1366"/>
      <c r="AC17" s="1366"/>
      <c r="AD17" s="1366"/>
      <c r="AE17" s="1366"/>
      <c r="AF17" s="1366"/>
      <c r="AG17" s="1366"/>
      <c r="AH17" s="1366"/>
      <c r="AI17" s="1366"/>
      <c r="AJ17" s="1366"/>
      <c r="AK17" s="1366"/>
      <c r="AL17" s="1366"/>
      <c r="AM17" s="1366"/>
      <c r="AN17" s="1366"/>
      <c r="AO17" s="1366"/>
      <c r="AP17" s="1366"/>
      <c r="BA17" s="420"/>
      <c r="BB17" s="417">
        <v>0</v>
      </c>
    </row>
    <row s="1366" customFormat="1" customHeight="1" ht="15" hidden="1">
      <c r="C18" s="672"/>
      <c r="K18" s="1366"/>
      <c r="L18" s="1366"/>
      <c r="M18" s="1366"/>
      <c r="N18" s="1366"/>
      <c r="O18" s="1366"/>
      <c r="P18" s="1366"/>
      <c r="Q18" s="1366"/>
      <c r="R18" s="1366"/>
      <c r="S18" s="1366"/>
      <c r="T18" s="1366"/>
      <c r="U18" s="1366"/>
      <c r="V18" s="1366"/>
      <c r="W18" s="1366"/>
      <c r="X18" s="1366"/>
      <c r="Y18" s="1366"/>
      <c r="Z18" s="1366"/>
      <c r="AA18" s="1366"/>
      <c r="AB18" s="1366"/>
      <c r="AC18" s="1366"/>
      <c r="AD18" s="1366"/>
      <c r="AE18" s="1366"/>
      <c r="AF18" s="1366"/>
      <c r="AG18" s="1366"/>
      <c r="AH18" s="1366"/>
      <c r="AI18" s="1366"/>
      <c r="AJ18" s="1366"/>
      <c r="AK18" s="1366"/>
      <c r="AL18" s="1366"/>
      <c r="AM18" s="1366"/>
      <c r="AN18" s="1366"/>
      <c r="AO18" s="1366"/>
      <c r="AP18" s="1366"/>
      <c r="BA18" s="420"/>
      <c r="BB18" s="417">
        <v>0</v>
      </c>
    </row>
    <row s="1366" customFormat="1" customHeight="1" ht="15" hidden="1">
      <c r="C19" s="672"/>
      <c r="K19" s="1366"/>
      <c r="L19" s="1366"/>
      <c r="M19" s="1366"/>
      <c r="N19" s="1366"/>
      <c r="O19" s="1366"/>
      <c r="P19" s="1366"/>
      <c r="Q19" s="1366"/>
      <c r="R19" s="1366"/>
      <c r="S19" s="1366"/>
      <c r="T19" s="1366"/>
      <c r="U19" s="1366"/>
      <c r="V19" s="1366"/>
      <c r="W19" s="1366"/>
      <c r="X19" s="1366"/>
      <c r="Y19" s="1366"/>
      <c r="Z19" s="1366"/>
      <c r="AA19" s="1366"/>
      <c r="AB19" s="1366"/>
      <c r="AC19" s="1366"/>
      <c r="AD19" s="1366"/>
      <c r="AE19" s="1366"/>
      <c r="AF19" s="1366"/>
      <c r="AG19" s="1366"/>
      <c r="AH19" s="1366"/>
      <c r="AI19" s="1366"/>
      <c r="AJ19" s="1366"/>
      <c r="AK19" s="1366"/>
      <c r="AL19" s="1366"/>
      <c r="AM19" s="1366"/>
      <c r="AN19" s="1366"/>
      <c r="AO19" s="1366"/>
      <c r="AP19" s="1366"/>
      <c r="BA19" s="420"/>
      <c r="BB19" s="417">
        <v>0</v>
      </c>
    </row>
    <row s="1366" customFormat="1" customHeight="1" ht="15" hidden="1">
      <c r="C20" s="672"/>
      <c r="K20" s="1366"/>
      <c r="L20" s="1366"/>
      <c r="M20" s="1366"/>
      <c r="N20" s="1366"/>
      <c r="O20" s="1366"/>
      <c r="P20" s="1366"/>
      <c r="Q20" s="1366"/>
      <c r="R20" s="1366"/>
      <c r="S20" s="1366"/>
      <c r="T20" s="1366"/>
      <c r="U20" s="1366"/>
      <c r="V20" s="1366"/>
      <c r="W20" s="1366"/>
      <c r="X20" s="1366"/>
      <c r="Y20" s="1366"/>
      <c r="Z20" s="1366"/>
      <c r="AA20" s="1366"/>
      <c r="AB20" s="1366"/>
      <c r="AC20" s="1366"/>
      <c r="AD20" s="1366"/>
      <c r="AE20" s="1366"/>
      <c r="AF20" s="1366"/>
      <c r="AG20" s="1366"/>
      <c r="AH20" s="1366"/>
      <c r="AI20" s="1366"/>
      <c r="AJ20" s="1366"/>
      <c r="AK20" s="1366"/>
      <c r="AL20" s="1366"/>
      <c r="AM20" s="1366"/>
      <c r="AN20" s="1366"/>
      <c r="AO20" s="1366"/>
      <c r="AP20" s="1366"/>
      <c r="BA20" s="420"/>
      <c r="BB20" s="417">
        <v>0</v>
      </c>
    </row>
    <row customHeight="1" ht="15.75">
      <c r="C21" s="176"/>
      <c r="D21" s="509"/>
      <c r="E21" s="509"/>
      <c r="F21" s="509"/>
      <c r="G21" s="509"/>
      <c r="H21" s="509"/>
      <c r="I21" s="509"/>
      <c r="J21" s="509"/>
      <c r="K21" s="1635"/>
      <c r="L21" s="1635"/>
      <c r="M21" s="1635"/>
      <c r="N21" s="1635"/>
      <c r="O21" s="1635"/>
      <c r="P21" s="1635"/>
      <c r="Q21" s="1635"/>
      <c r="R21" s="1635"/>
      <c r="S21" s="1635"/>
      <c r="T21" s="1635"/>
      <c r="U21" s="1635"/>
      <c r="V21" s="1635"/>
      <c r="W21" s="1635"/>
      <c r="X21" s="1635"/>
      <c r="Y21" s="1635"/>
      <c r="Z21" s="1635"/>
      <c r="AA21" s="1635"/>
      <c r="AB21" s="1635"/>
      <c r="AC21" s="1635"/>
      <c r="AD21" s="1635"/>
      <c r="AE21" s="1635"/>
      <c r="AF21" s="1635"/>
      <c r="AG21" s="1635"/>
      <c r="AH21" s="1635"/>
      <c r="AI21" s="1635"/>
      <c r="AJ21" s="1635"/>
      <c r="AK21" s="1635"/>
      <c r="AL21" s="1635"/>
      <c r="AM21" s="1635"/>
      <c r="AN21" s="1635"/>
      <c r="AO21" s="1635"/>
      <c r="AP21" s="1635"/>
      <c r="BB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2248"/>
      <c r="L22" s="2248"/>
      <c r="M22" s="2248"/>
      <c r="N22" s="2248"/>
      <c r="O22" s="2248"/>
      <c r="P22" s="2248"/>
      <c r="Q22" s="2248"/>
      <c r="R22" s="2248"/>
      <c r="S22" s="2248"/>
      <c r="T22" s="2248"/>
      <c r="U22" s="2248"/>
      <c r="V22" s="2248"/>
      <c r="W22" s="2248"/>
      <c r="X22" s="2248"/>
      <c r="Y22" s="2248"/>
      <c r="Z22" s="2248"/>
      <c r="AA22" s="2248"/>
      <c r="AB22" s="2248"/>
      <c r="AC22" s="2248"/>
      <c r="AD22" s="2248"/>
      <c r="AE22" s="2248"/>
      <c r="AF22" s="2248"/>
      <c r="AG22" s="2248"/>
      <c r="AH22" s="2248"/>
      <c r="AI22" s="2248"/>
      <c r="AJ22" s="2248"/>
      <c r="AK22" s="2248"/>
      <c r="AL22" s="2248"/>
      <c r="AM22" s="2248"/>
      <c r="AN22" s="2248"/>
      <c r="AO22" s="2248"/>
      <c r="AP22" s="2248"/>
      <c r="AQ22" s="537"/>
      <c r="BB22" s="505">
        <v>22</v>
      </c>
    </row>
    <row customHeight="1" ht="15.75">
      <c r="C23" s="176"/>
      <c r="D23" s="2176" t="str">
        <f>IF(org=0,"Не определено",org)</f>
        <v>КЧРГУП "Теплоэнерго"</v>
      </c>
      <c r="E23" s="2176"/>
      <c r="F23" s="2176"/>
      <c r="G23" s="2176"/>
      <c r="H23" s="2176"/>
      <c r="I23" s="2176"/>
      <c r="J23" s="676"/>
      <c r="K23" s="2249"/>
      <c r="L23" s="2249"/>
      <c r="M23" s="2249"/>
      <c r="N23" s="2249"/>
      <c r="O23" s="2249"/>
      <c r="P23" s="2249"/>
      <c r="Q23" s="2249"/>
      <c r="R23" s="2249"/>
      <c r="S23" s="2249"/>
      <c r="T23" s="2249"/>
      <c r="U23" s="2249"/>
      <c r="V23" s="2249"/>
      <c r="W23" s="2249"/>
      <c r="X23" s="2249"/>
      <c r="Y23" s="2249"/>
      <c r="Z23" s="2249"/>
      <c r="AA23" s="2249"/>
      <c r="AB23" s="2249"/>
      <c r="AC23" s="2249"/>
      <c r="AD23" s="2249"/>
      <c r="AE23" s="2249"/>
      <c r="AF23" s="2249"/>
      <c r="AG23" s="2249"/>
      <c r="AH23" s="2249"/>
      <c r="AI23" s="2249"/>
      <c r="AJ23" s="2249"/>
      <c r="AK23" s="2249"/>
      <c r="AL23" s="2249"/>
      <c r="AM23" s="2249"/>
      <c r="AN23" s="2249"/>
      <c r="AO23" s="2249"/>
      <c r="AP23" s="2249"/>
      <c r="AQ23" s="537"/>
      <c r="BB23" s="505">
        <v>15</v>
      </c>
    </row>
    <row customHeight="1" ht="15.75">
      <c r="C24" s="176"/>
      <c r="D24" s="509"/>
      <c r="E24" s="509"/>
      <c r="F24" s="509"/>
      <c r="G24" s="537">
        <v>22</v>
      </c>
      <c r="H24" s="752"/>
      <c r="I24" s="537">
        <v>22</v>
      </c>
      <c r="J24" s="752"/>
      <c r="K24" s="1366" t="s">
        <v>22</v>
      </c>
      <c r="L24" s="752"/>
      <c r="M24" s="1366" t="s">
        <v>22</v>
      </c>
      <c r="N24" s="752"/>
      <c r="O24" s="1366" t="s">
        <v>22</v>
      </c>
      <c r="P24" s="752"/>
      <c r="Q24" s="1366" t="s">
        <v>22</v>
      </c>
      <c r="R24" s="752"/>
      <c r="S24" s="1366" t="s">
        <v>22</v>
      </c>
      <c r="T24" s="752"/>
      <c r="U24" s="1366" t="s">
        <v>22</v>
      </c>
      <c r="V24" s="752"/>
      <c r="W24" s="1366" t="s">
        <v>22</v>
      </c>
      <c r="X24" s="752"/>
      <c r="Y24" s="1366" t="s">
        <v>22</v>
      </c>
      <c r="Z24" s="752"/>
      <c r="AA24" s="1366" t="s">
        <v>22</v>
      </c>
      <c r="AB24" s="752"/>
      <c r="AC24" s="1366" t="s">
        <v>22</v>
      </c>
      <c r="AD24" s="752"/>
      <c r="AE24" s="1366" t="s">
        <v>22</v>
      </c>
      <c r="AF24" s="752"/>
      <c r="AG24" s="1366" t="s">
        <v>22</v>
      </c>
      <c r="AH24" s="752"/>
      <c r="AI24" s="1366" t="s">
        <v>22</v>
      </c>
      <c r="AJ24" s="752"/>
      <c r="AK24" s="1366" t="s">
        <v>22</v>
      </c>
      <c r="AL24" s="752"/>
      <c r="AM24" s="1366" t="s">
        <v>22</v>
      </c>
      <c r="AN24" s="752"/>
      <c r="AO24" s="1366" t="s">
        <v>22</v>
      </c>
      <c r="AP24" s="752"/>
      <c r="BB24" s="505">
        <v>15</v>
      </c>
    </row>
    <row s="1635" customFormat="1" customHeight="1" ht="1.05">
      <c r="A25" s="759"/>
      <c r="C25" s="176"/>
      <c r="D25" s="509"/>
      <c r="E25" s="509"/>
      <c r="F25" s="509"/>
      <c r="G25" s="537"/>
      <c r="H25" s="752"/>
      <c r="I25" s="537" t="s">
        <v>167</v>
      </c>
      <c r="J25" s="752"/>
      <c r="K25" s="1366" t="s">
        <v>172</v>
      </c>
      <c r="L25" s="752"/>
      <c r="M25" s="1366" t="s">
        <v>174</v>
      </c>
      <c r="N25" s="752"/>
      <c r="O25" s="1366" t="s">
        <v>176</v>
      </c>
      <c r="P25" s="752"/>
      <c r="Q25" s="1366" t="s">
        <v>178</v>
      </c>
      <c r="R25" s="752"/>
      <c r="S25" s="1366" t="s">
        <v>180</v>
      </c>
      <c r="T25" s="752"/>
      <c r="U25" s="1366" t="s">
        <v>182</v>
      </c>
      <c r="V25" s="752"/>
      <c r="W25" s="1366" t="s">
        <v>184</v>
      </c>
      <c r="X25" s="752"/>
      <c r="Y25" s="1366" t="s">
        <v>186</v>
      </c>
      <c r="Z25" s="752"/>
      <c r="AA25" s="1366" t="s">
        <v>188</v>
      </c>
      <c r="AB25" s="752"/>
      <c r="AC25" s="1366" t="s">
        <v>190</v>
      </c>
      <c r="AD25" s="752"/>
      <c r="AE25" s="1366" t="s">
        <v>192</v>
      </c>
      <c r="AF25" s="752"/>
      <c r="AG25" s="1366" t="s">
        <v>194</v>
      </c>
      <c r="AH25" s="752"/>
      <c r="AI25" s="1366" t="s">
        <v>196</v>
      </c>
      <c r="AJ25" s="752"/>
      <c r="AK25" s="1366" t="s">
        <v>198</v>
      </c>
      <c r="AL25" s="752"/>
      <c r="AM25" s="1366" t="s">
        <v>200</v>
      </c>
      <c r="AN25" s="752"/>
      <c r="AO25" s="1366" t="s">
        <v>202</v>
      </c>
      <c r="AP25" s="752"/>
      <c r="AQ25" s="417"/>
      <c r="BA25" s="675"/>
      <c r="BB25" s="758">
        <v>1</v>
      </c>
    </row>
    <row customHeight="1" ht="15.75">
      <c r="C26" s="176"/>
      <c r="D26" s="711"/>
      <c r="E26" s="2367" t="s">
        <v>157</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системе теплоснабжения</v>
      </c>
      <c r="J26" s="2396"/>
      <c r="K26" s="2395" t="str">
        <f>IF(K25="","",INDEX(DIFFERENTIATION_UNMERGE_VD,MATCH(K25,DIFFERENTIATION_ID_DIFF,0)))</f>
        <v>Подключение (технологическое присоединение) к системе теплоснабжения</v>
      </c>
      <c r="L26" s="2396"/>
      <c r="M26" s="2395" t="str">
        <f>IF(M25="","",INDEX(DIFFERENTIATION_UNMERGE_VD,MATCH(M25,DIFFERENTIATION_ID_DIFF,0)))</f>
        <v>Подключение (технологическое присоединение) к системе теплоснабжения</v>
      </c>
      <c r="N26" s="2396"/>
      <c r="O26" s="2395" t="str">
        <f>IF(O25="","",INDEX(DIFFERENTIATION_UNMERGE_VD,MATCH(O25,DIFFERENTIATION_ID_DIFF,0)))</f>
        <v>Подключение (технологическое присоединение) к системе теплоснабжения</v>
      </c>
      <c r="P26" s="2396"/>
      <c r="Q26" s="2395" t="str">
        <f>IF(Q25="","",INDEX(DIFFERENTIATION_UNMERGE_VD,MATCH(Q25,DIFFERENTIATION_ID_DIFF,0)))</f>
        <v>Подключение (технологическое присоединение) к системе теплоснабжения</v>
      </c>
      <c r="R26" s="2396"/>
      <c r="S26" s="2395" t="str">
        <f>IF(S25="","",INDEX(DIFFERENTIATION_UNMERGE_VD,MATCH(S25,DIFFERENTIATION_ID_DIFF,0)))</f>
        <v>Подключение (технологическое присоединение) к системе теплоснабжения</v>
      </c>
      <c r="T26" s="2396"/>
      <c r="U26" s="2395" t="str">
        <f>IF(U25="","",INDEX(DIFFERENTIATION_UNMERGE_VD,MATCH(U25,DIFFERENTIATION_ID_DIFF,0)))</f>
        <v>Подключение (технологическое присоединение) к системе теплоснабжения</v>
      </c>
      <c r="V26" s="2396"/>
      <c r="W26" s="2395" t="str">
        <f>IF(W25="","",INDEX(DIFFERENTIATION_UNMERGE_VD,MATCH(W25,DIFFERENTIATION_ID_DIFF,0)))</f>
        <v>Подключение (технологическое присоединение) к системе теплоснабжения</v>
      </c>
      <c r="X26" s="2396"/>
      <c r="Y26" s="2395" t="str">
        <f>IF(Y25="","",INDEX(DIFFERENTIATION_UNMERGE_VD,MATCH(Y25,DIFFERENTIATION_ID_DIFF,0)))</f>
        <v>Подключение (технологическое присоединение) к системе теплоснабжения</v>
      </c>
      <c r="Z26" s="2396"/>
      <c r="AA26" s="2395" t="str">
        <f>IF(AA25="","",INDEX(DIFFERENTIATION_UNMERGE_VD,MATCH(AA25,DIFFERENTIATION_ID_DIFF,0)))</f>
        <v>Подключение (технологическое присоединение) к системе теплоснабжения</v>
      </c>
      <c r="AB26" s="2396"/>
      <c r="AC26" s="2395" t="str">
        <f>IF(AC25="","",INDEX(DIFFERENTIATION_UNMERGE_VD,MATCH(AC25,DIFFERENTIATION_ID_DIFF,0)))</f>
        <v>Подключение (технологическое присоединение) к системе теплоснабжения</v>
      </c>
      <c r="AD26" s="2396"/>
      <c r="AE26" s="2395" t="str">
        <f>IF(AE25="","",INDEX(DIFFERENTIATION_UNMERGE_VD,MATCH(AE25,DIFFERENTIATION_ID_DIFF,0)))</f>
        <v>Подключение (технологическое присоединение) к системе теплоснабжения</v>
      </c>
      <c r="AF26" s="2396"/>
      <c r="AG26" s="2395" t="str">
        <f>IF(AG25="","",INDEX(DIFFERENTIATION_UNMERGE_VD,MATCH(AG25,DIFFERENTIATION_ID_DIFF,0)))</f>
        <v>Подключение (технологическое присоединение) к системе теплоснабжения</v>
      </c>
      <c r="AH26" s="2396"/>
      <c r="AI26" s="2395" t="str">
        <f>IF(AI25="","",INDEX(DIFFERENTIATION_UNMERGE_VD,MATCH(AI25,DIFFERENTIATION_ID_DIFF,0)))</f>
        <v>Подключение (технологическое присоединение) к системе теплоснабжения</v>
      </c>
      <c r="AJ26" s="2396"/>
      <c r="AK26" s="2395" t="str">
        <f>IF(AK25="","",INDEX(DIFFERENTIATION_UNMERGE_VD,MATCH(AK25,DIFFERENTIATION_ID_DIFF,0)))</f>
        <v>Подключение (технологическое присоединение) к системе теплоснабжения</v>
      </c>
      <c r="AL26" s="2396"/>
      <c r="AM26" s="2395" t="str">
        <f>IF(AM25="","",INDEX(DIFFERENTIATION_UNMERGE_VD,MATCH(AM25,DIFFERENTIATION_ID_DIFF,0)))</f>
        <v>Подключение (технологическое присоединение) к системе теплоснабжения</v>
      </c>
      <c r="AN26" s="2396"/>
      <c r="AO26" s="2395" t="str">
        <f>IF(AO25="","",INDEX(DIFFERENTIATION_UNMERGE_VD,MATCH(AO25,DIFFERENTIATION_ID_DIFF,0)))</f>
        <v>Подключение (технологическое присоединение) к системе теплоснабжения</v>
      </c>
      <c r="AP26" s="2396"/>
      <c r="AQ26" s="2175" t="s">
        <v>381</v>
      </c>
      <c r="BB26" s="505">
        <v>15</v>
      </c>
    </row>
    <row s="1635" customFormat="1" customHeight="1" ht="15.75">
      <c r="A27" s="759"/>
      <c r="C27" s="176"/>
      <c r="D27" s="711"/>
      <c r="E27" s="2367" t="s">
        <v>644</v>
      </c>
      <c r="F27" s="2368"/>
      <c r="G27" s="2395" t="str">
        <f>IF(G25="","",INDEX(DIFFERENTIATION_UNMERGE_AREA,MATCH(G25,DIFFERENTIATION_ID_DIFF,0)))</f>
        <v/>
      </c>
      <c r="H27" s="2396"/>
      <c r="I27" s="2395" t="str">
        <f>IF(I25="","",INDEX(DIFFERENTIATION_UNMERGE_AREA,MATCH(I25,DIFFERENTIATION_ID_DIFF,0)))</f>
        <v>Территория 1</v>
      </c>
      <c r="J27" s="2396"/>
      <c r="K27" s="2395" t="str">
        <f>IF(K25="","",INDEX(DIFFERENTIATION_UNMERGE_AREA,MATCH(K25,DIFFERENTIATION_ID_DIFF,0)))</f>
        <v>Территория 2</v>
      </c>
      <c r="L27" s="2396"/>
      <c r="M27" s="2395" t="str">
        <f>IF(M25="","",INDEX(DIFFERENTIATION_UNMERGE_AREA,MATCH(M25,DIFFERENTIATION_ID_DIFF,0)))</f>
        <v>Территория 2</v>
      </c>
      <c r="N27" s="2396"/>
      <c r="O27" s="2395" t="str">
        <f>IF(O25="","",INDEX(DIFFERENTIATION_UNMERGE_AREA,MATCH(O25,DIFFERENTIATION_ID_DIFF,0)))</f>
        <v>Территория 2</v>
      </c>
      <c r="P27" s="2396"/>
      <c r="Q27" s="2395" t="str">
        <f>IF(Q25="","",INDEX(DIFFERENTIATION_UNMERGE_AREA,MATCH(Q25,DIFFERENTIATION_ID_DIFF,0)))</f>
        <v>Территория 3</v>
      </c>
      <c r="R27" s="2396"/>
      <c r="S27" s="2395" t="str">
        <f>IF(S25="","",INDEX(DIFFERENTIATION_UNMERGE_AREA,MATCH(S25,DIFFERENTIATION_ID_DIFF,0)))</f>
        <v>Территория 4</v>
      </c>
      <c r="T27" s="2396"/>
      <c r="U27" s="2395" t="str">
        <f>IF(U25="","",INDEX(DIFFERENTIATION_UNMERGE_AREA,MATCH(U25,DIFFERENTIATION_ID_DIFF,0)))</f>
        <v>Территория 5</v>
      </c>
      <c r="V27" s="2396"/>
      <c r="W27" s="2395" t="str">
        <f>IF(W25="","",INDEX(DIFFERENTIATION_UNMERGE_AREA,MATCH(W25,DIFFERENTIATION_ID_DIFF,0)))</f>
        <v>Территория 5</v>
      </c>
      <c r="X27" s="2396"/>
      <c r="Y27" s="2395" t="str">
        <f>IF(Y25="","",INDEX(DIFFERENTIATION_UNMERGE_AREA,MATCH(Y25,DIFFERENTIATION_ID_DIFF,0)))</f>
        <v>Территория 5</v>
      </c>
      <c r="Z27" s="2396"/>
      <c r="AA27" s="2395" t="str">
        <f>IF(AA25="","",INDEX(DIFFERENTIATION_UNMERGE_AREA,MATCH(AA25,DIFFERENTIATION_ID_DIFF,0)))</f>
        <v>Территория 6</v>
      </c>
      <c r="AB27" s="2396"/>
      <c r="AC27" s="2395" t="str">
        <f>IF(AC25="","",INDEX(DIFFERENTIATION_UNMERGE_AREA,MATCH(AC25,DIFFERENTIATION_ID_DIFF,0)))</f>
        <v>Территория 7</v>
      </c>
      <c r="AD27" s="2396"/>
      <c r="AE27" s="2395" t="str">
        <f>IF(AE25="","",INDEX(DIFFERENTIATION_UNMERGE_AREA,MATCH(AE25,DIFFERENTIATION_ID_DIFF,0)))</f>
        <v>Территория 7</v>
      </c>
      <c r="AF27" s="2396"/>
      <c r="AG27" s="2395" t="str">
        <f>IF(AG25="","",INDEX(DIFFERENTIATION_UNMERGE_AREA,MATCH(AG25,DIFFERENTIATION_ID_DIFF,0)))</f>
        <v>Территория 7</v>
      </c>
      <c r="AH27" s="2396"/>
      <c r="AI27" s="2395" t="str">
        <f>IF(AI25="","",INDEX(DIFFERENTIATION_UNMERGE_AREA,MATCH(AI25,DIFFERENTIATION_ID_DIFF,0)))</f>
        <v>Территория 8</v>
      </c>
      <c r="AJ27" s="2396"/>
      <c r="AK27" s="2395" t="str">
        <f>IF(AK25="","",INDEX(DIFFERENTIATION_UNMERGE_AREA,MATCH(AK25,DIFFERENTIATION_ID_DIFF,0)))</f>
        <v>Территория 8</v>
      </c>
      <c r="AL27" s="2396"/>
      <c r="AM27" s="2395" t="str">
        <f>IF(AM25="","",INDEX(DIFFERENTIATION_UNMERGE_AREA,MATCH(AM25,DIFFERENTIATION_ID_DIFF,0)))</f>
        <v>Территория 8</v>
      </c>
      <c r="AN27" s="2396"/>
      <c r="AO27" s="2395" t="str">
        <f>IF(AO25="","",INDEX(DIFFERENTIATION_UNMERGE_AREA,MATCH(AO25,DIFFERENTIATION_ID_DIFF,0)))</f>
        <v>Территория 9</v>
      </c>
      <c r="AP27" s="2396"/>
      <c r="AQ27" s="2195"/>
      <c r="BA27" s="675"/>
      <c r="BB27" s="758">
        <v>15</v>
      </c>
    </row>
    <row s="1635" customFormat="1" customHeight="1" ht="15.75">
      <c r="A28" s="759"/>
      <c r="C28" s="176"/>
      <c r="D28" s="711"/>
      <c r="E28" s="2367" t="s">
        <v>645</v>
      </c>
      <c r="F28" s="2368"/>
      <c r="G28" s="2395" t="str">
        <f>IF(G25="","",INDEX(DIFFERENTIATION_UNMERGE_SYSTEM,MATCH(G25,DIFFERENTIATION_ID_DIFF,0)))</f>
        <v/>
      </c>
      <c r="H28" s="2396"/>
      <c r="I28" s="2395" t="str">
        <f>IF(I25="","",INDEX(DIFFERENTIATION_UNMERGE_SYSTEM,MATCH(I25,DIFFERENTIATION_ID_DIFF,0)))</f>
        <v>Центральная котельная, а. Адыге-Хабль</v>
      </c>
      <c r="J28" s="2396"/>
      <c r="K28" s="2395" t="str">
        <f>IF(K25="","",INDEX(DIFFERENTIATION_UNMERGE_SYSTEM,MATCH(K25,DIFFERENTIATION_ID_DIFF,0)))</f>
        <v>Центральная котельная, г. Теберда</v>
      </c>
      <c r="L28" s="2396"/>
      <c r="M28" s="2395" t="str">
        <f>IF(M25="","",INDEX(DIFFERENTIATION_UNMERGE_SYSTEM,MATCH(M25,DIFFERENTIATION_ID_DIFF,0)))</f>
        <v>Котельная "Южная", г. Теберда</v>
      </c>
      <c r="N28" s="2396"/>
      <c r="O28" s="2395" t="str">
        <f>IF(O25="","",INDEX(DIFFERENTIATION_UNMERGE_SYSTEM,MATCH(O25,DIFFERENTIATION_ID_DIFF,0)))</f>
        <v>Котельная заповедника, г. Теберда</v>
      </c>
      <c r="P28" s="2396"/>
      <c r="Q28" s="2395" t="str">
        <f>IF(Q25="","",INDEX(DIFFERENTIATION_UNMERGE_SYSTEM,MATCH(Q25,DIFFERENTIATION_ID_DIFF,0)))</f>
        <v>Центральная котельная, п. Домбай</v>
      </c>
      <c r="R28" s="2396"/>
      <c r="S28" s="2395" t="str">
        <f>IF(S25="","",INDEX(DIFFERENTIATION_UNMERGE_SYSTEM,MATCH(S25,DIFFERENTIATION_ID_DIFF,0)))</f>
        <v>АБМК, п. Правокубанский</v>
      </c>
      <c r="T28" s="2396"/>
      <c r="U28" s="2395" t="str">
        <f>IF(U25="","",INDEX(DIFFERENTIATION_UNMERGE_SYSTEM,MATCH(U25,DIFFERENTIATION_ID_DIFF,0)))</f>
        <v>Котельная №1, с. Учкекен</v>
      </c>
      <c r="V28" s="2396"/>
      <c r="W28" s="2395" t="str">
        <f>IF(W25="","",INDEX(DIFFERENTIATION_UNMERGE_SYSTEM,MATCH(W25,DIFFERENTIATION_ID_DIFF,0)))</f>
        <v>Котельная №2, с. Учкекен</v>
      </c>
      <c r="X28" s="2396"/>
      <c r="Y28" s="2395" t="str">
        <f>IF(Y25="","",INDEX(DIFFERENTIATION_UNMERGE_SYSTEM,MATCH(Y25,DIFFERENTIATION_ID_DIFF,0)))</f>
        <v>Котельная №3, с. Учкекен</v>
      </c>
      <c r="Z28" s="2396"/>
      <c r="AA28" s="2395" t="str">
        <f>IF(AA25="","",INDEX(DIFFERENTIATION_UNMERGE_SYSTEM,MATCH(AA25,DIFFERENTIATION_ID_DIFF,0)))</f>
        <v>Центральная котельная, п. Эркен-Шахар</v>
      </c>
      <c r="AB28" s="2396"/>
      <c r="AC28" s="2395" t="str">
        <f>IF(AC25="","",INDEX(DIFFERENTIATION_UNMERGE_SYSTEM,MATCH(AC25,DIFFERENTIATION_ID_DIFF,0)))</f>
        <v>Центральная котельная, п. Кавказский</v>
      </c>
      <c r="AD28" s="2396"/>
      <c r="AE28" s="2395" t="str">
        <f>IF(AE25="","",INDEX(DIFFERENTIATION_UNMERGE_SYSTEM,MATCH(AE25,DIFFERENTIATION_ID_DIFF,0)))</f>
        <v>Центральная котельная, п. Октябрьский</v>
      </c>
      <c r="AF28" s="2396"/>
      <c r="AG28" s="2395" t="str">
        <f>IF(AG25="","",INDEX(DIFFERENTIATION_UNMERGE_SYSTEM,MATCH(AG25,DIFFERENTIATION_ID_DIFF,0)))</f>
        <v>Центральная котельная, п. Ударный</v>
      </c>
      <c r="AH28" s="2396"/>
      <c r="AI28" s="2395" t="str">
        <f>IF(AI25="","",INDEX(DIFFERENTIATION_UNMERGE_SYSTEM,MATCH(AI25,DIFFERENTIATION_ID_DIFF,0)))</f>
        <v>Центральная котельная, ст. Преградная</v>
      </c>
      <c r="AJ28" s="2396"/>
      <c r="AK28" s="2395" t="str">
        <f>IF(AK25="","",INDEX(DIFFERENTIATION_UNMERGE_SYSTEM,MATCH(AK25,DIFFERENTIATION_ID_DIFF,0)))</f>
        <v>Центральная котельная, с. Уруп</v>
      </c>
      <c r="AL28" s="2396"/>
      <c r="AM28" s="2395" t="str">
        <f>IF(AM25="","",INDEX(DIFFERENTIATION_UNMERGE_SYSTEM,MATCH(AM25,DIFFERENTIATION_ID_DIFF,0)))</f>
        <v>Центральная котельная, п. Медногорский</v>
      </c>
      <c r="AN28" s="2396"/>
      <c r="AO28" s="2395" t="str">
        <f>IF(AO25="","",INDEX(DIFFERENTIATION_UNMERGE_SYSTEM,MATCH(AO25,DIFFERENTIATION_ID_DIFF,0)))</f>
        <v>Центральная котельная, а. Хабез</v>
      </c>
      <c r="AP28" s="2396"/>
      <c r="AQ28" s="2195"/>
      <c r="BA28" s="675"/>
      <c r="BB28" s="758">
        <v>15</v>
      </c>
    </row>
    <row s="1635" customFormat="1" customHeight="1" ht="15.75">
      <c r="A29" s="759"/>
      <c r="C29" s="176"/>
      <c r="D29" s="2369" t="s">
        <v>380</v>
      </c>
      <c r="E29" s="2370"/>
      <c r="F29" s="2370"/>
      <c r="G29" s="887"/>
      <c r="H29" s="887"/>
      <c r="I29" s="887"/>
      <c r="J29" s="888"/>
      <c r="K29" s="2367"/>
      <c r="L29" s="2367"/>
      <c r="M29" s="2367"/>
      <c r="N29" s="2367"/>
      <c r="O29" s="2367"/>
      <c r="P29" s="2367"/>
      <c r="Q29" s="2367"/>
      <c r="R29" s="2367"/>
      <c r="S29" s="2367"/>
      <c r="T29" s="2367"/>
      <c r="U29" s="2367"/>
      <c r="V29" s="2367"/>
      <c r="W29" s="2367"/>
      <c r="X29" s="2367"/>
      <c r="Y29" s="2367"/>
      <c r="Z29" s="2367"/>
      <c r="AA29" s="2367"/>
      <c r="AB29" s="2367"/>
      <c r="AC29" s="2367"/>
      <c r="AD29" s="2367"/>
      <c r="AE29" s="2367"/>
      <c r="AF29" s="2367"/>
      <c r="AG29" s="2367"/>
      <c r="AH29" s="2367"/>
      <c r="AI29" s="2367"/>
      <c r="AJ29" s="2367"/>
      <c r="AK29" s="2367"/>
      <c r="AL29" s="2367"/>
      <c r="AM29" s="2367"/>
      <c r="AN29" s="2367"/>
      <c r="AO29" s="2367"/>
      <c r="AP29" s="2367"/>
      <c r="AQ29" s="2195"/>
      <c r="BA29" s="675"/>
      <c r="BB29" s="758">
        <v>15</v>
      </c>
    </row>
    <row customHeight="1" ht="35.699999999999996">
      <c r="C30" s="176"/>
      <c r="D30" s="761" t="s">
        <v>88</v>
      </c>
      <c r="E30" s="760" t="s">
        <v>382</v>
      </c>
      <c r="F30" s="760" t="s">
        <v>646</v>
      </c>
      <c r="G30" s="808" t="s">
        <v>383</v>
      </c>
      <c r="H30" s="807" t="s">
        <v>470</v>
      </c>
      <c r="I30" s="684" t="s">
        <v>383</v>
      </c>
      <c r="J30" s="465" t="s">
        <v>470</v>
      </c>
      <c r="K30" s="2262" t="s">
        <v>383</v>
      </c>
      <c r="L30" s="2312" t="s">
        <v>470</v>
      </c>
      <c r="M30" s="2262" t="s">
        <v>383</v>
      </c>
      <c r="N30" s="2312" t="s">
        <v>470</v>
      </c>
      <c r="O30" s="2262" t="s">
        <v>383</v>
      </c>
      <c r="P30" s="2312" t="s">
        <v>470</v>
      </c>
      <c r="Q30" s="2262" t="s">
        <v>383</v>
      </c>
      <c r="R30" s="2312" t="s">
        <v>470</v>
      </c>
      <c r="S30" s="2262" t="s">
        <v>383</v>
      </c>
      <c r="T30" s="2312" t="s">
        <v>470</v>
      </c>
      <c r="U30" s="2262" t="s">
        <v>383</v>
      </c>
      <c r="V30" s="2312" t="s">
        <v>470</v>
      </c>
      <c r="W30" s="2262" t="s">
        <v>383</v>
      </c>
      <c r="X30" s="2312" t="s">
        <v>470</v>
      </c>
      <c r="Y30" s="2262" t="s">
        <v>383</v>
      </c>
      <c r="Z30" s="2312" t="s">
        <v>470</v>
      </c>
      <c r="AA30" s="2262" t="s">
        <v>383</v>
      </c>
      <c r="AB30" s="2312" t="s">
        <v>470</v>
      </c>
      <c r="AC30" s="2262" t="s">
        <v>383</v>
      </c>
      <c r="AD30" s="2312" t="s">
        <v>470</v>
      </c>
      <c r="AE30" s="2262" t="s">
        <v>383</v>
      </c>
      <c r="AF30" s="2312" t="s">
        <v>470</v>
      </c>
      <c r="AG30" s="2262" t="s">
        <v>383</v>
      </c>
      <c r="AH30" s="2312" t="s">
        <v>470</v>
      </c>
      <c r="AI30" s="2262" t="s">
        <v>383</v>
      </c>
      <c r="AJ30" s="2312" t="s">
        <v>470</v>
      </c>
      <c r="AK30" s="2262" t="s">
        <v>383</v>
      </c>
      <c r="AL30" s="2312" t="s">
        <v>470</v>
      </c>
      <c r="AM30" s="2262" t="s">
        <v>383</v>
      </c>
      <c r="AN30" s="2312" t="s">
        <v>470</v>
      </c>
      <c r="AO30" s="2262" t="s">
        <v>383</v>
      </c>
      <c r="AP30" s="2312" t="s">
        <v>470</v>
      </c>
      <c r="AQ30" s="2201"/>
      <c r="BB30" s="505">
        <v>34</v>
      </c>
    </row>
    <row customHeight="1" ht="15" hidden="1">
      <c r="C31" s="176"/>
      <c r="D31" s="593"/>
      <c r="E31" s="593"/>
      <c r="F31" s="593"/>
      <c r="G31" s="659"/>
      <c r="H31" s="659"/>
      <c r="I31" s="659"/>
      <c r="J31" s="659"/>
      <c r="K31" s="683"/>
      <c r="L31" s="683"/>
      <c r="M31" s="683"/>
      <c r="N31" s="683"/>
      <c r="O31" s="683"/>
      <c r="P31" s="683"/>
      <c r="Q31" s="683"/>
      <c r="R31" s="683"/>
      <c r="S31" s="683"/>
      <c r="T31" s="683"/>
      <c r="U31" s="683"/>
      <c r="V31" s="683"/>
      <c r="W31" s="683"/>
      <c r="X31" s="683"/>
      <c r="Y31" s="683"/>
      <c r="Z31" s="683"/>
      <c r="AA31" s="683"/>
      <c r="AB31" s="683"/>
      <c r="AC31" s="683"/>
      <c r="AD31" s="683"/>
      <c r="AE31" s="683"/>
      <c r="AF31" s="683"/>
      <c r="AG31" s="683"/>
      <c r="AH31" s="683"/>
      <c r="AI31" s="683"/>
      <c r="AJ31" s="683"/>
      <c r="AK31" s="683"/>
      <c r="AL31" s="683"/>
      <c r="AM31" s="683"/>
      <c r="AN31" s="683"/>
      <c r="AO31" s="683"/>
      <c r="AP31" s="683"/>
      <c r="AQ31" s="289"/>
      <c r="BB31" s="505">
        <v>0</v>
      </c>
    </row>
    <row customHeight="1" ht="24">
      <c r="A32" s="505"/>
      <c r="B32" s="505" t="s">
        <v>1046</v>
      </c>
      <c r="C32" s="526"/>
      <c r="D32" s="692">
        <v>1</v>
      </c>
      <c r="E32" s="693" t="s">
        <v>1047</v>
      </c>
      <c r="F32" s="691" t="s">
        <v>386</v>
      </c>
      <c r="G32" s="813" t="s">
        <v>386</v>
      </c>
      <c r="H32" s="813" t="s">
        <v>386</v>
      </c>
      <c r="I32" s="691" t="s">
        <v>386</v>
      </c>
      <c r="J32" s="691" t="s">
        <v>386</v>
      </c>
      <c r="K32" s="2263" t="s">
        <v>386</v>
      </c>
      <c r="L32" s="2263" t="s">
        <v>386</v>
      </c>
      <c r="M32" s="2263" t="s">
        <v>386</v>
      </c>
      <c r="N32" s="2263" t="s">
        <v>386</v>
      </c>
      <c r="O32" s="2263" t="s">
        <v>386</v>
      </c>
      <c r="P32" s="2263" t="s">
        <v>386</v>
      </c>
      <c r="Q32" s="2263" t="s">
        <v>386</v>
      </c>
      <c r="R32" s="2263" t="s">
        <v>386</v>
      </c>
      <c r="S32" s="2263" t="s">
        <v>386</v>
      </c>
      <c r="T32" s="2263" t="s">
        <v>386</v>
      </c>
      <c r="U32" s="2263" t="s">
        <v>386</v>
      </c>
      <c r="V32" s="2263" t="s">
        <v>386</v>
      </c>
      <c r="W32" s="2263" t="s">
        <v>386</v>
      </c>
      <c r="X32" s="2263" t="s">
        <v>386</v>
      </c>
      <c r="Y32" s="2263" t="s">
        <v>386</v>
      </c>
      <c r="Z32" s="2263" t="s">
        <v>386</v>
      </c>
      <c r="AA32" s="2263" t="s">
        <v>386</v>
      </c>
      <c r="AB32" s="2263" t="s">
        <v>386</v>
      </c>
      <c r="AC32" s="2263" t="s">
        <v>386</v>
      </c>
      <c r="AD32" s="2263" t="s">
        <v>386</v>
      </c>
      <c r="AE32" s="2263" t="s">
        <v>386</v>
      </c>
      <c r="AF32" s="2263" t="s">
        <v>386</v>
      </c>
      <c r="AG32" s="2263" t="s">
        <v>386</v>
      </c>
      <c r="AH32" s="2263" t="s">
        <v>386</v>
      </c>
      <c r="AI32" s="2263" t="s">
        <v>386</v>
      </c>
      <c r="AJ32" s="2263" t="s">
        <v>386</v>
      </c>
      <c r="AK32" s="2263" t="s">
        <v>386</v>
      </c>
      <c r="AL32" s="2263" t="s">
        <v>386</v>
      </c>
      <c r="AM32" s="2263" t="s">
        <v>386</v>
      </c>
      <c r="AN32" s="2263" t="s">
        <v>386</v>
      </c>
      <c r="AO32" s="2263" t="s">
        <v>386</v>
      </c>
      <c r="AP32" s="2263" t="s">
        <v>386</v>
      </c>
      <c r="AQ32" s="289"/>
      <c r="BB32" s="505">
        <v>23</v>
      </c>
    </row>
    <row customHeight="1" ht="11.549999999999999">
      <c r="A33" s="505"/>
      <c r="C33" s="505"/>
      <c r="D33" s="347"/>
      <c r="E33" s="580" t="s">
        <v>666</v>
      </c>
      <c r="F33" s="572"/>
      <c r="G33" s="572"/>
      <c r="H33" s="572"/>
      <c r="I33" s="572"/>
      <c r="J33" s="572"/>
      <c r="K33" s="2783"/>
      <c r="L33" s="2784"/>
      <c r="M33" s="2785"/>
      <c r="N33" s="2786"/>
      <c r="O33" s="2787"/>
      <c r="P33" s="2788"/>
      <c r="Q33" s="2789"/>
      <c r="R33" s="2790"/>
      <c r="S33" s="2791"/>
      <c r="T33" s="2792"/>
      <c r="U33" s="2793"/>
      <c r="V33" s="2794"/>
      <c r="W33" s="2795"/>
      <c r="X33" s="2796"/>
      <c r="Y33" s="2797"/>
      <c r="Z33" s="2798"/>
      <c r="AA33" s="2799"/>
      <c r="AB33" s="2800"/>
      <c r="AC33" s="2801"/>
      <c r="AD33" s="2802"/>
      <c r="AE33" s="2803"/>
      <c r="AF33" s="2804"/>
      <c r="AG33" s="2805"/>
      <c r="AH33" s="2806"/>
      <c r="AI33" s="2807"/>
      <c r="AJ33" s="2808"/>
      <c r="AK33" s="2809"/>
      <c r="AL33" s="2810"/>
      <c r="AM33" s="2811"/>
      <c r="AN33" s="2812"/>
      <c r="AO33" s="2813"/>
      <c r="AP33" s="2814"/>
      <c r="AQ33" s="573"/>
      <c r="BA33" s="505"/>
      <c r="BB33" s="505">
        <v>11</v>
      </c>
    </row>
    <row customHeight="1" ht="24">
      <c r="A34" s="505"/>
      <c r="B34" s="581" t="s">
        <v>732</v>
      </c>
      <c r="C34" s="526"/>
      <c r="D34" s="692">
        <v>2</v>
      </c>
      <c r="E34" s="693" t="s">
        <v>1048</v>
      </c>
      <c r="F34" s="820" t="s">
        <v>386</v>
      </c>
      <c r="G34" s="820" t="s">
        <v>386</v>
      </c>
      <c r="H34" s="820" t="s">
        <v>386</v>
      </c>
      <c r="I34" s="691"/>
      <c r="J34" s="691"/>
      <c r="K34" s="2263" t="s">
        <v>386</v>
      </c>
      <c r="L34" s="2263" t="s">
        <v>386</v>
      </c>
      <c r="M34" s="2263" t="s">
        <v>386</v>
      </c>
      <c r="N34" s="2263" t="s">
        <v>386</v>
      </c>
      <c r="O34" s="2263" t="s">
        <v>386</v>
      </c>
      <c r="P34" s="2263" t="s">
        <v>386</v>
      </c>
      <c r="Q34" s="2263" t="s">
        <v>386</v>
      </c>
      <c r="R34" s="2263" t="s">
        <v>386</v>
      </c>
      <c r="S34" s="2263" t="s">
        <v>386</v>
      </c>
      <c r="T34" s="2263" t="s">
        <v>386</v>
      </c>
      <c r="U34" s="2263" t="s">
        <v>386</v>
      </c>
      <c r="V34" s="2263" t="s">
        <v>386</v>
      </c>
      <c r="W34" s="2263" t="s">
        <v>386</v>
      </c>
      <c r="X34" s="2263" t="s">
        <v>386</v>
      </c>
      <c r="Y34" s="2263" t="s">
        <v>386</v>
      </c>
      <c r="Z34" s="2263" t="s">
        <v>386</v>
      </c>
      <c r="AA34" s="2263" t="s">
        <v>386</v>
      </c>
      <c r="AB34" s="2263" t="s">
        <v>386</v>
      </c>
      <c r="AC34" s="2263" t="s">
        <v>386</v>
      </c>
      <c r="AD34" s="2263" t="s">
        <v>386</v>
      </c>
      <c r="AE34" s="2263" t="s">
        <v>386</v>
      </c>
      <c r="AF34" s="2263" t="s">
        <v>386</v>
      </c>
      <c r="AG34" s="2263" t="s">
        <v>386</v>
      </c>
      <c r="AH34" s="2263" t="s">
        <v>386</v>
      </c>
      <c r="AI34" s="2263" t="s">
        <v>386</v>
      </c>
      <c r="AJ34" s="2263" t="s">
        <v>386</v>
      </c>
      <c r="AK34" s="2263" t="s">
        <v>386</v>
      </c>
      <c r="AL34" s="2263" t="s">
        <v>386</v>
      </c>
      <c r="AM34" s="2263" t="s">
        <v>386</v>
      </c>
      <c r="AN34" s="2263" t="s">
        <v>386</v>
      </c>
      <c r="AO34" s="2263" t="s">
        <v>386</v>
      </c>
      <c r="AP34" s="2263" t="s">
        <v>386</v>
      </c>
      <c r="AQ34" s="289"/>
      <c r="BB34" s="505">
        <v>23</v>
      </c>
    </row>
    <row customHeight="1" ht="11.549999999999999">
      <c r="A35" s="505"/>
      <c r="C35" s="505"/>
      <c r="D35" s="347"/>
      <c r="E35" s="580" t="s">
        <v>1049</v>
      </c>
      <c r="F35" s="572"/>
      <c r="G35" s="694"/>
      <c r="H35" s="572"/>
      <c r="I35" s="694"/>
      <c r="J35" s="572"/>
      <c r="K35" s="2815"/>
      <c r="L35" s="2816"/>
      <c r="M35" s="2817"/>
      <c r="N35" s="2818"/>
      <c r="O35" s="2819"/>
      <c r="P35" s="2820"/>
      <c r="Q35" s="2821"/>
      <c r="R35" s="2822"/>
      <c r="S35" s="2823"/>
      <c r="T35" s="2824"/>
      <c r="U35" s="2825"/>
      <c r="V35" s="2826"/>
      <c r="W35" s="2827"/>
      <c r="X35" s="2828"/>
      <c r="Y35" s="2829"/>
      <c r="Z35" s="2830"/>
      <c r="AA35" s="2831"/>
      <c r="AB35" s="2832"/>
      <c r="AC35" s="2833"/>
      <c r="AD35" s="2834"/>
      <c r="AE35" s="2835"/>
      <c r="AF35" s="2836"/>
      <c r="AG35" s="2837"/>
      <c r="AH35" s="2838"/>
      <c r="AI35" s="2839"/>
      <c r="AJ35" s="2840"/>
      <c r="AK35" s="2841"/>
      <c r="AL35" s="2842"/>
      <c r="AM35" s="2843"/>
      <c r="AN35" s="2844"/>
      <c r="AO35" s="2845"/>
      <c r="AP35" s="2846"/>
      <c r="AQ35" s="573"/>
      <c r="BA35" s="505"/>
      <c r="BB35" s="505">
        <v>11</v>
      </c>
    </row>
    <row customHeight="1" ht="71.25">
      <c r="A36" s="505"/>
      <c r="B36" s="505" t="s">
        <v>1050</v>
      </c>
      <c r="C36" s="526"/>
      <c r="D36" s="692">
        <v>3</v>
      </c>
      <c r="E36" s="693" t="s">
        <v>1051</v>
      </c>
      <c r="F36" s="695" t="s">
        <v>386</v>
      </c>
      <c r="G36" s="814" t="s">
        <v>1052</v>
      </c>
      <c r="H36" s="813" t="s">
        <v>386</v>
      </c>
      <c r="I36" s="524" t="s">
        <v>1053</v>
      </c>
      <c r="J36" s="691" t="s">
        <v>386</v>
      </c>
      <c r="K36" s="2107" t="s">
        <v>1053</v>
      </c>
      <c r="L36" s="2263" t="s">
        <v>386</v>
      </c>
      <c r="M36" s="2107" t="s">
        <v>1053</v>
      </c>
      <c r="N36" s="2263" t="s">
        <v>386</v>
      </c>
      <c r="O36" s="2107" t="s">
        <v>1053</v>
      </c>
      <c r="P36" s="2263" t="s">
        <v>386</v>
      </c>
      <c r="Q36" s="2107" t="s">
        <v>1053</v>
      </c>
      <c r="R36" s="2263" t="s">
        <v>386</v>
      </c>
      <c r="S36" s="2107" t="s">
        <v>1053</v>
      </c>
      <c r="T36" s="2263" t="s">
        <v>386</v>
      </c>
      <c r="U36" s="2107" t="s">
        <v>1053</v>
      </c>
      <c r="V36" s="2263" t="s">
        <v>386</v>
      </c>
      <c r="W36" s="2107" t="s">
        <v>1053</v>
      </c>
      <c r="X36" s="2263" t="s">
        <v>386</v>
      </c>
      <c r="Y36" s="2107" t="s">
        <v>1053</v>
      </c>
      <c r="Z36" s="2263" t="s">
        <v>386</v>
      </c>
      <c r="AA36" s="2107" t="s">
        <v>1053</v>
      </c>
      <c r="AB36" s="2263" t="s">
        <v>386</v>
      </c>
      <c r="AC36" s="2107" t="s">
        <v>1053</v>
      </c>
      <c r="AD36" s="2263" t="s">
        <v>386</v>
      </c>
      <c r="AE36" s="2107" t="s">
        <v>1053</v>
      </c>
      <c r="AF36" s="2263" t="s">
        <v>386</v>
      </c>
      <c r="AG36" s="2107" t="s">
        <v>1053</v>
      </c>
      <c r="AH36" s="2263" t="s">
        <v>386</v>
      </c>
      <c r="AI36" s="2107" t="s">
        <v>1053</v>
      </c>
      <c r="AJ36" s="2263" t="s">
        <v>386</v>
      </c>
      <c r="AK36" s="2107" t="s">
        <v>1053</v>
      </c>
      <c r="AL36" s="2263" t="s">
        <v>386</v>
      </c>
      <c r="AM36" s="2107" t="s">
        <v>1053</v>
      </c>
      <c r="AN36" s="2263" t="s">
        <v>386</v>
      </c>
      <c r="AO36" s="2107" t="s">
        <v>1053</v>
      </c>
      <c r="AP36" s="2263" t="s">
        <v>386</v>
      </c>
      <c r="AQ36" s="289" t="s">
        <v>1054</v>
      </c>
      <c r="BB36" s="505">
        <v>68</v>
      </c>
    </row>
    <row customHeight="1" ht="11.549999999999999">
      <c r="A37" s="505"/>
      <c r="C37" s="505"/>
      <c r="D37" s="347"/>
      <c r="E37" s="580" t="s">
        <v>1055</v>
      </c>
      <c r="F37" s="572"/>
      <c r="G37" s="694"/>
      <c r="H37" s="694"/>
      <c r="I37" s="694"/>
      <c r="J37" s="694"/>
      <c r="K37" s="2847"/>
      <c r="L37" s="2848"/>
      <c r="M37" s="2849"/>
      <c r="N37" s="2850"/>
      <c r="O37" s="2851"/>
      <c r="P37" s="2852"/>
      <c r="Q37" s="2853"/>
      <c r="R37" s="2854"/>
      <c r="S37" s="2855"/>
      <c r="T37" s="2856"/>
      <c r="U37" s="2857"/>
      <c r="V37" s="2858"/>
      <c r="W37" s="2859"/>
      <c r="X37" s="2860"/>
      <c r="Y37" s="2861"/>
      <c r="Z37" s="2862"/>
      <c r="AA37" s="2863"/>
      <c r="AB37" s="2864"/>
      <c r="AC37" s="2865"/>
      <c r="AD37" s="2866"/>
      <c r="AE37" s="2867"/>
      <c r="AF37" s="2868"/>
      <c r="AG37" s="2869"/>
      <c r="AH37" s="2870"/>
      <c r="AI37" s="2871"/>
      <c r="AJ37" s="2872"/>
      <c r="AK37" s="2873"/>
      <c r="AL37" s="2874"/>
      <c r="AM37" s="2875"/>
      <c r="AN37" s="2876"/>
      <c r="AO37" s="2877"/>
      <c r="AP37" s="2878"/>
      <c r="AQ37" s="573"/>
      <c r="BA37" s="505"/>
      <c r="BB37" s="505">
        <v>11</v>
      </c>
    </row>
    <row customHeight="1" ht="71.25">
      <c r="A38" s="505"/>
      <c r="B38" s="505" t="s">
        <v>1056</v>
      </c>
      <c r="C38" s="526"/>
      <c r="D38" s="692">
        <v>4</v>
      </c>
      <c r="E38" s="693" t="s">
        <v>1057</v>
      </c>
      <c r="F38" s="695" t="s">
        <v>386</v>
      </c>
      <c r="G38" s="814" t="s">
        <v>1052</v>
      </c>
      <c r="H38" s="815" t="s">
        <v>386</v>
      </c>
      <c r="I38" s="524" t="s">
        <v>1053</v>
      </c>
      <c r="J38" s="521" t="s">
        <v>386</v>
      </c>
      <c r="K38" s="2107" t="s">
        <v>1053</v>
      </c>
      <c r="L38" s="2312" t="s">
        <v>386</v>
      </c>
      <c r="M38" s="2107" t="s">
        <v>1053</v>
      </c>
      <c r="N38" s="2312" t="s">
        <v>386</v>
      </c>
      <c r="O38" s="2107" t="s">
        <v>1053</v>
      </c>
      <c r="P38" s="2312" t="s">
        <v>386</v>
      </c>
      <c r="Q38" s="2107" t="s">
        <v>1053</v>
      </c>
      <c r="R38" s="2312" t="s">
        <v>386</v>
      </c>
      <c r="S38" s="2107" t="s">
        <v>1053</v>
      </c>
      <c r="T38" s="2312" t="s">
        <v>386</v>
      </c>
      <c r="U38" s="2107" t="s">
        <v>1053</v>
      </c>
      <c r="V38" s="2312" t="s">
        <v>386</v>
      </c>
      <c r="W38" s="2107" t="s">
        <v>1053</v>
      </c>
      <c r="X38" s="2312" t="s">
        <v>386</v>
      </c>
      <c r="Y38" s="2107" t="s">
        <v>1053</v>
      </c>
      <c r="Z38" s="2312" t="s">
        <v>386</v>
      </c>
      <c r="AA38" s="2107" t="s">
        <v>1053</v>
      </c>
      <c r="AB38" s="2312" t="s">
        <v>386</v>
      </c>
      <c r="AC38" s="2107" t="s">
        <v>1053</v>
      </c>
      <c r="AD38" s="2312" t="s">
        <v>386</v>
      </c>
      <c r="AE38" s="2107" t="s">
        <v>1053</v>
      </c>
      <c r="AF38" s="2312" t="s">
        <v>386</v>
      </c>
      <c r="AG38" s="2107" t="s">
        <v>1053</v>
      </c>
      <c r="AH38" s="2312" t="s">
        <v>386</v>
      </c>
      <c r="AI38" s="2107" t="s">
        <v>1053</v>
      </c>
      <c r="AJ38" s="2312" t="s">
        <v>386</v>
      </c>
      <c r="AK38" s="2107" t="s">
        <v>1053</v>
      </c>
      <c r="AL38" s="2312" t="s">
        <v>386</v>
      </c>
      <c r="AM38" s="2107" t="s">
        <v>1053</v>
      </c>
      <c r="AN38" s="2312" t="s">
        <v>386</v>
      </c>
      <c r="AO38" s="2107" t="s">
        <v>1053</v>
      </c>
      <c r="AP38" s="2312" t="s">
        <v>386</v>
      </c>
      <c r="AQ38" s="679" t="s">
        <v>1058</v>
      </c>
      <c r="BB38" s="505">
        <v>68</v>
      </c>
    </row>
    <row customHeight="1" ht="11.549999999999999">
      <c r="A39" s="505"/>
      <c r="C39" s="505"/>
      <c r="D39" s="347"/>
      <c r="E39" s="580" t="s">
        <v>1059</v>
      </c>
      <c r="F39" s="572"/>
      <c r="G39" s="572"/>
      <c r="H39" s="696"/>
      <c r="I39" s="572"/>
      <c r="J39" s="696"/>
      <c r="K39" s="2879"/>
      <c r="L39" s="2880"/>
      <c r="M39" s="2881"/>
      <c r="N39" s="2882"/>
      <c r="O39" s="2883"/>
      <c r="P39" s="2884"/>
      <c r="Q39" s="2885"/>
      <c r="R39" s="2886"/>
      <c r="S39" s="2887"/>
      <c r="T39" s="2888"/>
      <c r="U39" s="2889"/>
      <c r="V39" s="2890"/>
      <c r="W39" s="2891"/>
      <c r="X39" s="2892"/>
      <c r="Y39" s="2893"/>
      <c r="Z39" s="2894"/>
      <c r="AA39" s="2895"/>
      <c r="AB39" s="2896"/>
      <c r="AC39" s="2897"/>
      <c r="AD39" s="2898"/>
      <c r="AE39" s="2899"/>
      <c r="AF39" s="2900"/>
      <c r="AG39" s="2901"/>
      <c r="AH39" s="2902"/>
      <c r="AI39" s="2903"/>
      <c r="AJ39" s="2904"/>
      <c r="AK39" s="2905"/>
      <c r="AL39" s="2906"/>
      <c r="AM39" s="2907"/>
      <c r="AN39" s="2908"/>
      <c r="AO39" s="2909"/>
      <c r="AP39" s="2910"/>
      <c r="AQ39" s="573"/>
      <c r="BA39" s="505"/>
      <c r="BB39" s="505">
        <v>11</v>
      </c>
    </row>
    <row customHeight="1" ht="22.5" hidden="1">
      <c r="A40" s="449" t="s">
        <v>82</v>
      </c>
      <c r="B40" s="505">
        <v>0</v>
      </c>
      <c r="C40" s="683">
        <v>4</v>
      </c>
      <c r="D40" s="505">
        <v>6</v>
      </c>
      <c r="E40" s="505">
        <v>36</v>
      </c>
      <c r="F40" s="505">
        <v>9</v>
      </c>
      <c r="G40" s="758">
        <v>0</v>
      </c>
      <c r="H40" s="758">
        <v>0</v>
      </c>
      <c r="I40" s="505">
        <v>25</v>
      </c>
      <c r="J40" s="505">
        <v>33</v>
      </c>
      <c r="K40" s="1635">
        <v>0</v>
      </c>
      <c r="L40" s="1635">
        <v>0</v>
      </c>
      <c r="M40" s="1635">
        <v>0</v>
      </c>
      <c r="N40" s="1635">
        <v>0</v>
      </c>
      <c r="O40" s="1635">
        <v>0</v>
      </c>
      <c r="P40" s="1635">
        <v>0</v>
      </c>
      <c r="Q40" s="1635">
        <v>0</v>
      </c>
      <c r="R40" s="1635">
        <v>0</v>
      </c>
      <c r="S40" s="1635">
        <v>0</v>
      </c>
      <c r="T40" s="1635">
        <v>0</v>
      </c>
      <c r="U40" s="1635">
        <v>0</v>
      </c>
      <c r="V40" s="1635">
        <v>0</v>
      </c>
      <c r="W40" s="1635">
        <v>0</v>
      </c>
      <c r="X40" s="1635">
        <v>0</v>
      </c>
      <c r="Y40" s="1635">
        <v>0</v>
      </c>
      <c r="Z40" s="1635">
        <v>0</v>
      </c>
      <c r="AA40" s="1635">
        <v>0</v>
      </c>
      <c r="AB40" s="1635">
        <v>0</v>
      </c>
      <c r="AC40" s="1635">
        <v>0</v>
      </c>
      <c r="AD40" s="1635">
        <v>0</v>
      </c>
      <c r="AE40" s="1635">
        <v>0</v>
      </c>
      <c r="AF40" s="1635">
        <v>0</v>
      </c>
      <c r="AG40" s="1635">
        <v>0</v>
      </c>
      <c r="AH40" s="1635">
        <v>0</v>
      </c>
      <c r="AI40" s="1635">
        <v>0</v>
      </c>
      <c r="AJ40" s="1635">
        <v>0</v>
      </c>
      <c r="AK40" s="1635">
        <v>0</v>
      </c>
      <c r="AL40" s="1635">
        <v>0</v>
      </c>
      <c r="AM40" s="1635">
        <v>0</v>
      </c>
      <c r="AN40" s="1635">
        <v>0</v>
      </c>
      <c r="AO40" s="1635">
        <v>0</v>
      </c>
      <c r="AP40" s="1635">
        <v>0</v>
      </c>
      <c r="AQ40" s="417">
        <v>93</v>
      </c>
      <c r="AR40" s="505">
        <v>10</v>
      </c>
      <c r="AS40" s="505">
        <v>10</v>
      </c>
      <c r="AT40" s="505">
        <v>10</v>
      </c>
      <c r="AU40" s="505">
        <v>10</v>
      </c>
      <c r="AV40" s="505">
        <v>10</v>
      </c>
      <c r="AW40" s="505">
        <v>10</v>
      </c>
      <c r="AX40" s="505">
        <v>10</v>
      </c>
      <c r="AY40" s="505">
        <v>10</v>
      </c>
      <c r="AZ40" s="505">
        <v>10</v>
      </c>
      <c r="BA40" s="675">
        <v>10</v>
      </c>
      <c r="BB40" s="505">
        <v>23</v>
      </c>
    </row>
  </sheetData>
  <sheetProtection formatColumns="0" formatRows="0" autoFilter="0" sort="0" insertRows="0" insertColumns="1" deleteRows="0" deleteColumns="0"/>
  <mergeCells count="69">
    <mergeCell ref="B3:B4"/>
    <mergeCell ref="C3:C4"/>
    <mergeCell ref="B6:B7"/>
    <mergeCell ref="C6:C7"/>
    <mergeCell ref="B9:B11"/>
    <mergeCell ref="C9:C11"/>
    <mergeCell ref="B13:B14"/>
    <mergeCell ref="C13:C14"/>
    <mergeCell ref="D22:I22"/>
    <mergeCell ref="D23:I23"/>
    <mergeCell ref="I26:J26"/>
    <mergeCell ref="E26:F26"/>
    <mergeCell ref="G28:H28"/>
    <mergeCell ref="AQ26:A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 ref="AM28:AN28"/>
    <mergeCell ref="AM26:AN26"/>
    <mergeCell ref="AM27:AN27"/>
    <mergeCell ref="AO28:AP28"/>
    <mergeCell ref="AO26:AP26"/>
    <mergeCell ref="AO27:AP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AK36 AK38 AM36 AM38 AO36 AO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AN3:AN4 AP3:AP4 H6:H7 J6:J7 L6:L7 N6:N7 P6:P7 R6:R7 T6:T7 V6:V7 X6:X7 Z6:Z7 AB6:AB7 AD6:AD7 AF6:AF7 AH6:AH7 AJ6:AJ7 AL6:AL7 AN6:AN7 AP6:AP7 J9:J11 L9:L11 N9:N11 P9:P11 R9:R11 T9:T11 V9:V11 X9:X11 Z9:Z11 AB9:AB11 AD9:AD11 AF9:AF11 AH9:AH11 AJ9:AJ11 AL9:AL11 AN9:AN11 AP9:AP11 H9:H11 J13:J14 L13:L14 N13:N14 P13:P14 R13:R14 T13:T14 V13:V14 X13:X14 Z13:Z14 AB13:AB14 AD13:AD14 AF13:AF14 AH13:AH14 AJ13:AJ14 AL13:AL14 AN13:AN14 AP13:AP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AM4 AM7 AM10 AM11 AM14 AO4 AO7 AO10 AO11 AO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AM3 AM6 AM9 AM13 AO3 AO6 AO9 AO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971F8-4957-32D8-8B41-C0B2DE96A84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1060</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КЧРГУП "Теплоэнерго"</v>
      </c>
      <c r="G6" s="2249"/>
      <c r="H6" s="2249"/>
      <c r="I6" s="2249"/>
      <c r="J6" s="2249"/>
      <c r="K6" s="2249"/>
      <c r="M6" s="582"/>
      <c r="AB6" s="1148"/>
      <c r="AE6" s="1631">
        <v>16</v>
      </c>
    </row>
    <row customHeight="1" ht="10.5">
      <c r="AE7" s="758">
        <v>10</v>
      </c>
    </row>
    <row customHeight="1" ht="10.5">
      <c r="A8" s="1051"/>
      <c r="B8" s="1051"/>
      <c r="C8" s="1051"/>
      <c r="F8" s="2101" t="s">
        <v>380</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1060</v>
      </c>
      <c r="H9" s="2175" t="s">
        <v>1061</v>
      </c>
      <c r="I9" s="2127" t="s">
        <v>1062</v>
      </c>
      <c r="J9" s="2127" t="s">
        <v>1063</v>
      </c>
      <c r="K9" s="2127" t="s">
        <v>1064</v>
      </c>
      <c r="L9" s="2127" t="s">
        <v>1065</v>
      </c>
      <c r="M9" s="2127" t="s">
        <v>1066</v>
      </c>
      <c r="N9" s="2209" t="s">
        <v>1067</v>
      </c>
      <c r="O9" s="2209"/>
      <c r="P9" s="2209"/>
      <c r="Q9" s="2399" t="s">
        <v>1068</v>
      </c>
      <c r="R9" s="2400"/>
      <c r="S9" s="2400"/>
      <c r="T9" s="2401"/>
      <c r="U9" s="2399" t="s">
        <v>1069</v>
      </c>
      <c r="V9" s="2400"/>
      <c r="W9" s="2400"/>
      <c r="X9" s="2401"/>
      <c r="Y9" s="2101" t="s">
        <v>1070</v>
      </c>
      <c r="Z9" s="2102"/>
      <c r="AA9" s="2102"/>
      <c r="AB9" s="2103"/>
      <c r="AE9" s="758">
        <v>41</v>
      </c>
    </row>
    <row customHeight="1" ht="43.050000000000004">
      <c r="A10" s="905"/>
      <c r="B10" s="905"/>
      <c r="C10" s="905"/>
      <c r="F10" s="2175"/>
      <c r="G10" s="2175"/>
      <c r="H10" s="2232"/>
      <c r="I10" s="2175"/>
      <c r="J10" s="2175"/>
      <c r="K10" s="2175"/>
      <c r="L10" s="2175"/>
      <c r="M10" s="2175"/>
      <c r="N10" s="903" t="s">
        <v>1071</v>
      </c>
      <c r="O10" s="903" t="s">
        <v>1072</v>
      </c>
      <c r="P10" s="904" t="s">
        <v>1073</v>
      </c>
      <c r="Q10" s="915" t="s">
        <v>89</v>
      </c>
      <c r="R10" s="915" t="s">
        <v>1074</v>
      </c>
      <c r="S10" s="915" t="s">
        <v>1075</v>
      </c>
      <c r="T10" s="916" t="s">
        <v>1076</v>
      </c>
      <c r="U10" s="915" t="s">
        <v>89</v>
      </c>
      <c r="V10" s="915" t="s">
        <v>1077</v>
      </c>
      <c r="W10" s="915" t="s">
        <v>1075</v>
      </c>
      <c r="X10" s="916" t="s">
        <v>1076</v>
      </c>
      <c r="Y10" s="301" t="s">
        <v>1078</v>
      </c>
      <c r="Z10" s="2101" t="s">
        <v>88</v>
      </c>
      <c r="AA10" s="2103"/>
      <c r="AB10" s="1049" t="s">
        <v>1079</v>
      </c>
      <c r="AE10" s="758">
        <v>41</v>
      </c>
    </row>
    <row s="1642" customFormat="1" customHeight="1" ht="5.25" hidden="1">
      <c r="A11" s="1052"/>
      <c r="B11" s="1052"/>
      <c r="C11" s="1052"/>
      <c r="E11" s="1050"/>
      <c r="F11" s="2406" t="s">
        <v>456</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1080</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1081</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D9676-D16B-4E1C-7A08-41489FD9B99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КЧРГУП "Теплоэнерго"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380</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1082</v>
      </c>
      <c r="G9" s="2409" t="s">
        <v>1083</v>
      </c>
      <c r="H9" s="2410"/>
      <c r="I9" s="2127" t="s">
        <v>1084</v>
      </c>
      <c r="J9" s="2127"/>
      <c r="K9" s="2127" t="s">
        <v>1085</v>
      </c>
      <c r="L9" s="2127"/>
      <c r="M9" s="2127"/>
      <c r="N9" s="2127"/>
      <c r="O9" s="2127"/>
      <c r="P9" s="2127"/>
      <c r="Q9" s="2127"/>
      <c r="R9" s="2127"/>
      <c r="S9" s="2127"/>
      <c r="T9" s="2127"/>
      <c r="U9" s="2127"/>
      <c r="V9" s="2127"/>
      <c r="W9" s="2127"/>
      <c r="X9" s="2127"/>
      <c r="Y9" s="2127"/>
      <c r="Z9" s="2192" t="s">
        <v>1086</v>
      </c>
      <c r="AA9" s="2193"/>
      <c r="AB9" s="2127" t="s">
        <v>1087</v>
      </c>
      <c r="AC9" s="2127"/>
      <c r="AD9" s="2127"/>
      <c r="AE9" s="2127"/>
      <c r="AF9" s="2175" t="s">
        <v>1088</v>
      </c>
      <c r="AG9" s="2127" t="s">
        <v>1089</v>
      </c>
      <c r="AH9" s="2127"/>
      <c r="AI9" s="2175" t="s">
        <v>1090</v>
      </c>
      <c r="AJ9" s="2127" t="s">
        <v>1091</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1092</v>
      </c>
      <c r="L10" s="2101" t="s">
        <v>1093</v>
      </c>
      <c r="M10" s="2103"/>
      <c r="N10" s="2127" t="s">
        <v>1094</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1095</v>
      </c>
      <c r="M11" s="2175" t="s">
        <v>1096</v>
      </c>
      <c r="N11" s="2127" t="s">
        <v>1097</v>
      </c>
      <c r="O11" s="2127"/>
      <c r="P11" s="2418" t="s">
        <v>1078</v>
      </c>
      <c r="Q11" s="2418" t="s">
        <v>1098</v>
      </c>
      <c r="R11" s="2418" t="s">
        <v>1099</v>
      </c>
      <c r="S11" s="2418" t="s">
        <v>1100</v>
      </c>
      <c r="T11" s="2418"/>
      <c r="U11" s="2418"/>
      <c r="V11" s="2418"/>
      <c r="W11" s="2418"/>
      <c r="X11" s="2418"/>
      <c r="Y11" s="2418"/>
      <c r="Z11" s="2194"/>
      <c r="AA11" s="2195"/>
      <c r="AB11" s="2127" t="s">
        <v>1101</v>
      </c>
      <c r="AC11" s="2127"/>
      <c r="AD11" s="2101" t="s">
        <v>1102</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1103</v>
      </c>
      <c r="K12" s="2127"/>
      <c r="L12" s="2232"/>
      <c r="M12" s="2232"/>
      <c r="N12" s="2127"/>
      <c r="O12" s="2127"/>
      <c r="P12" s="2418"/>
      <c r="Q12" s="2418"/>
      <c r="R12" s="2418"/>
      <c r="S12" s="1134" t="s">
        <v>86</v>
      </c>
      <c r="T12" s="1134" t="s">
        <v>87</v>
      </c>
      <c r="U12" s="1134" t="s">
        <v>85</v>
      </c>
      <c r="V12" s="1134" t="s">
        <v>1104</v>
      </c>
      <c r="W12" s="1134" t="s">
        <v>85</v>
      </c>
      <c r="X12" s="1134" t="s">
        <v>1105</v>
      </c>
      <c r="Y12" s="1134" t="s">
        <v>1106</v>
      </c>
      <c r="Z12" s="2200"/>
      <c r="AA12" s="2201"/>
      <c r="AB12" s="1141" t="s">
        <v>1107</v>
      </c>
      <c r="AC12" s="1141" t="s">
        <v>1108</v>
      </c>
      <c r="AD12" s="1141" t="s">
        <v>1107</v>
      </c>
      <c r="AE12" s="1141" t="s">
        <v>1108</v>
      </c>
      <c r="AF12" s="2232"/>
      <c r="AG12" s="1154" t="s">
        <v>1109</v>
      </c>
      <c r="AH12" s="1154" t="s">
        <v>1110</v>
      </c>
      <c r="AI12" s="2232"/>
      <c r="AJ12" s="1154" t="s">
        <v>1109</v>
      </c>
      <c r="AK12" s="1154" t="s">
        <v>1110</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1111</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86E58-CA28-4EEF-FA35-36EF867A49D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КЧРГУП "Теплоэнерго"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380</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1112</v>
      </c>
      <c r="H10" s="2426" t="s">
        <v>1113</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1114</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1115</v>
      </c>
      <c r="G14" s="2421" t="s">
        <v>1116</v>
      </c>
      <c r="H14" s="2421"/>
      <c r="I14" s="2421"/>
      <c r="J14" s="2421"/>
      <c r="K14" s="1234"/>
      <c r="W14" s="1155">
        <v>11</v>
      </c>
    </row>
    <row customHeight="1" ht="11.549999999999999">
      <c r="F15" s="1230">
        <v>1</v>
      </c>
      <c r="G15" s="690" t="s">
        <v>1117</v>
      </c>
      <c r="H15" s="1236">
        <f>SUM(I15:J15)</f>
        <v>0</v>
      </c>
      <c r="I15" s="1236">
        <f>SUM(I16:I27)</f>
        <v>0</v>
      </c>
      <c r="J15" s="1225"/>
      <c r="K15" s="1234"/>
      <c r="W15" s="1155">
        <v>11</v>
      </c>
    </row>
    <row customHeight="1" ht="24">
      <c r="F16" s="1230" t="s">
        <v>1118</v>
      </c>
      <c r="G16" s="1237" t="s">
        <v>1119</v>
      </c>
      <c r="H16" s="1236">
        <f>SUM(I16:J16)</f>
        <v>0</v>
      </c>
      <c r="I16" s="1235"/>
      <c r="J16" s="1225"/>
      <c r="K16" s="1234"/>
      <c r="W16" s="1155">
        <v>23</v>
      </c>
    </row>
    <row customHeight="1" ht="24">
      <c r="F17" s="1230" t="s">
        <v>1120</v>
      </c>
      <c r="G17" s="1237" t="s">
        <v>1121</v>
      </c>
      <c r="H17" s="1236">
        <f>SUM(I17:J17)</f>
        <v>0</v>
      </c>
      <c r="I17" s="1235"/>
      <c r="J17" s="1225"/>
      <c r="K17" s="1234"/>
      <c r="W17" s="1155">
        <v>23</v>
      </c>
    </row>
    <row customHeight="1" ht="35.699999999999996">
      <c r="F18" s="1230" t="s">
        <v>1122</v>
      </c>
      <c r="G18" s="1237" t="s">
        <v>1123</v>
      </c>
      <c r="H18" s="1236">
        <f>SUM(I18:J18)</f>
        <v>0</v>
      </c>
      <c r="I18" s="1235"/>
      <c r="J18" s="1225"/>
      <c r="K18" s="1234"/>
      <c r="W18" s="1155">
        <v>34</v>
      </c>
    </row>
    <row customHeight="1" ht="35.699999999999996">
      <c r="F19" s="1230" t="s">
        <v>1124</v>
      </c>
      <c r="G19" s="1237" t="s">
        <v>1125</v>
      </c>
      <c r="H19" s="1236">
        <f>SUM(I19:J19)</f>
        <v>0</v>
      </c>
      <c r="I19" s="1235"/>
      <c r="J19" s="1225"/>
      <c r="K19" s="1234"/>
      <c r="W19" s="1155">
        <v>34</v>
      </c>
    </row>
    <row customHeight="1" ht="48.29999999999999">
      <c r="F20" s="1230" t="s">
        <v>1126</v>
      </c>
      <c r="G20" s="1237" t="s">
        <v>1127</v>
      </c>
      <c r="H20" s="1236">
        <f>SUM(I20:J20)</f>
        <v>0</v>
      </c>
      <c r="I20" s="1235"/>
      <c r="J20" s="1225"/>
      <c r="K20" s="1234"/>
      <c r="W20" s="1155">
        <v>46</v>
      </c>
    </row>
    <row customHeight="1" ht="35.699999999999996">
      <c r="F21" s="1230" t="s">
        <v>1128</v>
      </c>
      <c r="G21" s="1237" t="s">
        <v>1129</v>
      </c>
      <c r="H21" s="1236">
        <f>SUM(I21:J21)</f>
        <v>0</v>
      </c>
      <c r="I21" s="1235"/>
      <c r="J21" s="1225"/>
      <c r="K21" s="1234"/>
      <c r="W21" s="1155">
        <v>34</v>
      </c>
    </row>
    <row customHeight="1" ht="35.699999999999996">
      <c r="F22" s="1230" t="s">
        <v>1130</v>
      </c>
      <c r="G22" s="1237" t="s">
        <v>1131</v>
      </c>
      <c r="H22" s="1236">
        <f>SUM(I22:J22)</f>
        <v>0</v>
      </c>
      <c r="I22" s="1235"/>
      <c r="J22" s="1225"/>
      <c r="K22" s="1234"/>
      <c r="W22" s="1155">
        <v>34</v>
      </c>
    </row>
    <row customHeight="1" ht="24">
      <c r="F23" s="1230" t="s">
        <v>1132</v>
      </c>
      <c r="G23" s="1237" t="s">
        <v>1133</v>
      </c>
      <c r="H23" s="1236">
        <f>SUM(I23:J23)</f>
        <v>0</v>
      </c>
      <c r="I23" s="1235"/>
      <c r="J23" s="1225"/>
      <c r="K23" s="1234"/>
      <c r="W23" s="1155">
        <v>23</v>
      </c>
    </row>
    <row customHeight="1" ht="24">
      <c r="F24" s="1230" t="s">
        <v>1134</v>
      </c>
      <c r="G24" s="1237" t="s">
        <v>1135</v>
      </c>
      <c r="H24" s="1236">
        <f>SUM(I24:J24)</f>
        <v>0</v>
      </c>
      <c r="I24" s="1235"/>
      <c r="J24" s="1225"/>
      <c r="K24" s="1234"/>
      <c r="W24" s="1155">
        <v>23</v>
      </c>
    </row>
    <row customHeight="1" ht="35.699999999999996">
      <c r="F25" s="1230" t="s">
        <v>1136</v>
      </c>
      <c r="G25" s="1237" t="s">
        <v>1137</v>
      </c>
      <c r="H25" s="1236">
        <f>SUM(I25:J25)</f>
        <v>0</v>
      </c>
      <c r="I25" s="1235"/>
      <c r="J25" s="1225"/>
      <c r="K25" s="1234"/>
      <c r="W25" s="1155">
        <v>34</v>
      </c>
    </row>
    <row customHeight="1" ht="35.699999999999996">
      <c r="F26" s="1230" t="s">
        <v>1138</v>
      </c>
      <c r="G26" s="1237" t="s">
        <v>1139</v>
      </c>
      <c r="H26" s="1236">
        <f>SUM(I26:J26)</f>
        <v>0</v>
      </c>
      <c r="I26" s="1235"/>
      <c r="J26" s="1225"/>
      <c r="K26" s="1234"/>
      <c r="W26" s="1155">
        <v>34</v>
      </c>
    </row>
    <row customHeight="1" ht="11.549999999999999">
      <c r="F27" s="1230" t="s">
        <v>1140</v>
      </c>
      <c r="G27" s="1237" t="s">
        <v>1141</v>
      </c>
      <c r="H27" s="1236">
        <f>SUM(I27:J27)</f>
        <v>0</v>
      </c>
      <c r="I27" s="1235"/>
      <c r="J27" s="1225"/>
      <c r="K27" s="1234"/>
      <c r="W27" s="1155">
        <v>11</v>
      </c>
    </row>
    <row customHeight="1" ht="11.549999999999999">
      <c r="F28" s="1230">
        <v>2</v>
      </c>
      <c r="G28" s="690" t="s">
        <v>1142</v>
      </c>
      <c r="H28" s="1236">
        <f>SUM(I28:J28)</f>
        <v>0</v>
      </c>
      <c r="I28" s="1236">
        <f>SUM(I29:I31)</f>
        <v>0</v>
      </c>
      <c r="J28" s="1225"/>
      <c r="K28" s="1234"/>
      <c r="W28" s="1155">
        <v>11</v>
      </c>
    </row>
    <row customHeight="1" ht="11.549999999999999">
      <c r="F29" s="1230" t="s">
        <v>804</v>
      </c>
      <c r="G29" s="1237" t="s">
        <v>1143</v>
      </c>
      <c r="H29" s="1236">
        <f>SUM(I29:J29)</f>
        <v>0</v>
      </c>
      <c r="I29" s="1235"/>
      <c r="J29" s="1225"/>
      <c r="K29" s="1234"/>
      <c r="W29" s="1155">
        <v>11</v>
      </c>
    </row>
    <row customHeight="1" ht="11.549999999999999">
      <c r="F30" s="1230" t="s">
        <v>387</v>
      </c>
      <c r="G30" s="1237" t="s">
        <v>1144</v>
      </c>
      <c r="H30" s="1236">
        <f>SUM(I30:J30)</f>
        <v>0</v>
      </c>
      <c r="I30" s="1235"/>
      <c r="J30" s="1225"/>
      <c r="K30" s="1234"/>
      <c r="W30" s="1155">
        <v>11</v>
      </c>
    </row>
    <row customHeight="1" ht="11.549999999999999">
      <c r="F31" s="1230" t="s">
        <v>390</v>
      </c>
      <c r="G31" s="1237" t="s">
        <v>1145</v>
      </c>
      <c r="H31" s="1236">
        <f>SUM(I31:J31)</f>
        <v>0</v>
      </c>
      <c r="I31" s="1235"/>
      <c r="J31" s="1225"/>
      <c r="K31" s="1234"/>
      <c r="W31" s="1155">
        <v>11</v>
      </c>
    </row>
    <row customHeight="1" ht="11.549999999999999">
      <c r="F32" s="1230">
        <v>3</v>
      </c>
      <c r="G32" s="690" t="s">
        <v>1146</v>
      </c>
      <c r="H32" s="1236">
        <f>SUM(I32:J32)</f>
        <v>0</v>
      </c>
      <c r="I32" s="1236">
        <f>SUM(I33:I34)</f>
        <v>0</v>
      </c>
      <c r="J32" s="1225"/>
      <c r="K32" s="1234"/>
      <c r="W32" s="1155">
        <v>11</v>
      </c>
    </row>
    <row customHeight="1" ht="48.29999999999999">
      <c r="F33" s="1230" t="s">
        <v>404</v>
      </c>
      <c r="G33" s="1237" t="s">
        <v>1147</v>
      </c>
      <c r="H33" s="1236">
        <f>SUM(I33:J33)</f>
        <v>0</v>
      </c>
      <c r="I33" s="1235"/>
      <c r="J33" s="1225"/>
      <c r="K33" s="1234"/>
      <c r="W33" s="1155">
        <v>46</v>
      </c>
    </row>
    <row customHeight="1" ht="11.549999999999999">
      <c r="F34" s="1230" t="s">
        <v>412</v>
      </c>
      <c r="G34" s="1237" t="s">
        <v>1148</v>
      </c>
      <c r="H34" s="1236">
        <f>SUM(I34:J34)</f>
        <v>0</v>
      </c>
      <c r="I34" s="1235"/>
      <c r="J34" s="1225"/>
      <c r="K34" s="1234"/>
      <c r="W34" s="1155">
        <v>11</v>
      </c>
    </row>
    <row customHeight="1" ht="11.549999999999999">
      <c r="F35" s="1230">
        <v>4</v>
      </c>
      <c r="G35" s="690" t="s">
        <v>1149</v>
      </c>
      <c r="H35" s="1236">
        <f>SUM(I35:J35)</f>
        <v>0</v>
      </c>
      <c r="I35" s="1235"/>
      <c r="J35" s="1225"/>
      <c r="K35" s="1234"/>
      <c r="W35" s="1155">
        <v>11</v>
      </c>
    </row>
    <row customHeight="1" ht="11.549999999999999">
      <c r="F36" s="1230"/>
      <c r="G36" s="693" t="s">
        <v>1150</v>
      </c>
      <c r="H36" s="1236">
        <f>SUM(I36:J36)</f>
        <v>0</v>
      </c>
      <c r="I36" s="1236">
        <f>SUM(I15,I28,I32,I35)</f>
        <v>0</v>
      </c>
      <c r="J36" s="1225"/>
      <c r="K36" s="1234"/>
      <c r="W36" s="1155">
        <v>11</v>
      </c>
    </row>
    <row customHeight="1" ht="29.25">
      <c r="F37" s="1231" t="s">
        <v>1151</v>
      </c>
      <c r="G37" s="2422" t="s">
        <v>1152</v>
      </c>
      <c r="H37" s="2422"/>
      <c r="I37" s="2422"/>
      <c r="J37" s="2422"/>
      <c r="K37" s="1234"/>
      <c r="W37" s="1155">
        <v>28</v>
      </c>
    </row>
    <row customHeight="1" ht="24">
      <c r="F38" s="1230" t="s">
        <v>161</v>
      </c>
      <c r="G38" s="690" t="s">
        <v>1153</v>
      </c>
      <c r="H38" s="1236">
        <f>SUM(I38:J38)</f>
        <v>0</v>
      </c>
      <c r="I38" s="1236">
        <f>SUM(I39,I44,I47)</f>
        <v>0</v>
      </c>
      <c r="J38" s="1225"/>
      <c r="K38" s="1234"/>
      <c r="W38" s="1155">
        <v>23</v>
      </c>
    </row>
    <row customHeight="1" ht="11.549999999999999">
      <c r="F39" s="1230" t="s">
        <v>1118</v>
      </c>
      <c r="G39" s="1237" t="s">
        <v>1117</v>
      </c>
      <c r="H39" s="1236">
        <f>SUM(I39:J39)</f>
        <v>0</v>
      </c>
      <c r="I39" s="1236">
        <f>SUM(I40:I43)</f>
        <v>0</v>
      </c>
      <c r="J39" s="1225"/>
      <c r="K39" s="1234"/>
      <c r="W39" s="1155">
        <v>11</v>
      </c>
    </row>
    <row customHeight="1" ht="24">
      <c r="F40" s="1230" t="s">
        <v>1154</v>
      </c>
      <c r="G40" s="1238" t="s">
        <v>1155</v>
      </c>
      <c r="H40" s="1236">
        <f>SUM(I40:J40)</f>
        <v>0</v>
      </c>
      <c r="I40" s="1235"/>
      <c r="J40" s="1225"/>
      <c r="K40" s="1234"/>
      <c r="W40" s="1155">
        <v>23</v>
      </c>
    </row>
    <row customHeight="1" ht="11.549999999999999">
      <c r="F41" s="1230" t="s">
        <v>1156</v>
      </c>
      <c r="G41" s="1238" t="s">
        <v>1157</v>
      </c>
      <c r="H41" s="1236">
        <f>SUM(I41:J41)</f>
        <v>0</v>
      </c>
      <c r="I41" s="1235"/>
      <c r="J41" s="1225"/>
      <c r="K41" s="1234"/>
      <c r="W41" s="1155">
        <v>11</v>
      </c>
    </row>
    <row customHeight="1" ht="11.549999999999999">
      <c r="F42" s="1230" t="s">
        <v>1158</v>
      </c>
      <c r="G42" s="1238" t="s">
        <v>1159</v>
      </c>
      <c r="H42" s="1236">
        <f>SUM(I42:J42)</f>
        <v>0</v>
      </c>
      <c r="I42" s="1235"/>
      <c r="J42" s="1225"/>
      <c r="K42" s="1234"/>
      <c r="W42" s="1155">
        <v>11</v>
      </c>
    </row>
    <row customHeight="1" ht="35.699999999999996">
      <c r="F43" s="1230" t="s">
        <v>1160</v>
      </c>
      <c r="G43" s="1238" t="s">
        <v>1161</v>
      </c>
      <c r="H43" s="1236">
        <f>SUM(I43:J43)</f>
        <v>0</v>
      </c>
      <c r="I43" s="1235"/>
      <c r="J43" s="1225"/>
      <c r="K43" s="1234"/>
      <c r="W43" s="1155">
        <v>34</v>
      </c>
    </row>
    <row customHeight="1" ht="11.549999999999999">
      <c r="F44" s="1230" t="s">
        <v>1120</v>
      </c>
      <c r="G44" s="1237" t="s">
        <v>1146</v>
      </c>
      <c r="H44" s="1236">
        <f>SUM(I44:J44)</f>
        <v>0</v>
      </c>
      <c r="I44" s="1236">
        <f>SUM(I45:I46)</f>
        <v>0</v>
      </c>
      <c r="J44" s="1225"/>
      <c r="K44" s="1234"/>
      <c r="W44" s="1155">
        <v>11</v>
      </c>
    </row>
    <row customHeight="1" ht="48.29999999999999">
      <c r="F45" s="1230" t="s">
        <v>1162</v>
      </c>
      <c r="G45" s="1238" t="s">
        <v>1147</v>
      </c>
      <c r="H45" s="1236">
        <f>SUM(I45:J45)</f>
        <v>0</v>
      </c>
      <c r="I45" s="1235"/>
      <c r="J45" s="1225"/>
      <c r="K45" s="1234"/>
      <c r="W45" s="1155">
        <v>46</v>
      </c>
    </row>
    <row customHeight="1" ht="11.549999999999999">
      <c r="F46" s="1230" t="s">
        <v>1163</v>
      </c>
      <c r="G46" s="1238" t="s">
        <v>1148</v>
      </c>
      <c r="H46" s="1236">
        <f>SUM(I46:J46)</f>
        <v>0</v>
      </c>
      <c r="I46" s="1235"/>
      <c r="J46" s="1225"/>
      <c r="K46" s="1234"/>
      <c r="W46" s="1155">
        <v>11</v>
      </c>
    </row>
    <row customHeight="1" ht="11.549999999999999">
      <c r="F47" s="1230" t="s">
        <v>1122</v>
      </c>
      <c r="G47" s="1237" t="s">
        <v>1164</v>
      </c>
      <c r="H47" s="1236">
        <f>SUM(I47:J47)</f>
        <v>0</v>
      </c>
      <c r="I47" s="1235"/>
      <c r="J47" s="1225"/>
      <c r="K47" s="1234"/>
      <c r="W47" s="1155">
        <v>11</v>
      </c>
    </row>
    <row customHeight="1" ht="24">
      <c r="F48" s="1230" t="s">
        <v>104</v>
      </c>
      <c r="G48" s="690" t="s">
        <v>1165</v>
      </c>
      <c r="H48" s="1236">
        <f>SUM(I48:J48)</f>
        <v>0</v>
      </c>
      <c r="I48" s="1236">
        <f>SUM(I49,I54,I57)</f>
        <v>0</v>
      </c>
      <c r="J48" s="1225"/>
      <c r="K48" s="1234"/>
      <c r="W48" s="1155">
        <v>23</v>
      </c>
    </row>
    <row customHeight="1" ht="11.549999999999999">
      <c r="F49" s="1230" t="s">
        <v>804</v>
      </c>
      <c r="G49" s="1237" t="s">
        <v>1117</v>
      </c>
      <c r="H49" s="1236">
        <f>SUM(I49:J49)</f>
        <v>0</v>
      </c>
      <c r="I49" s="1236">
        <f>SUM(I50:I53)</f>
        <v>0</v>
      </c>
      <c r="J49" s="1225"/>
      <c r="K49" s="1234"/>
      <c r="W49" s="1155">
        <v>11</v>
      </c>
    </row>
    <row customHeight="1" ht="24">
      <c r="F50" s="1230" t="s">
        <v>807</v>
      </c>
      <c r="G50" s="1238" t="s">
        <v>1155</v>
      </c>
      <c r="H50" s="1236">
        <f>SUM(I50:J50)</f>
        <v>0</v>
      </c>
      <c r="I50" s="1235"/>
      <c r="J50" s="1225"/>
      <c r="K50" s="1234"/>
      <c r="W50" s="1155">
        <v>23</v>
      </c>
    </row>
    <row customHeight="1" ht="11.549999999999999">
      <c r="F51" s="1230" t="s">
        <v>810</v>
      </c>
      <c r="G51" s="1238" t="s">
        <v>1157</v>
      </c>
      <c r="H51" s="1236">
        <f>SUM(I51:J51)</f>
        <v>0</v>
      </c>
      <c r="I51" s="1235"/>
      <c r="J51" s="1225"/>
      <c r="K51" s="1234"/>
      <c r="W51" s="1155">
        <v>11</v>
      </c>
    </row>
    <row customHeight="1" ht="11.549999999999999">
      <c r="F52" s="1230" t="s">
        <v>1166</v>
      </c>
      <c r="G52" s="1238" t="s">
        <v>1159</v>
      </c>
      <c r="H52" s="1236">
        <f>SUM(I52:J52)</f>
        <v>0</v>
      </c>
      <c r="I52" s="1235"/>
      <c r="J52" s="1225"/>
      <c r="K52" s="1234"/>
      <c r="W52" s="1155">
        <v>11</v>
      </c>
    </row>
    <row customHeight="1" ht="35.699999999999996">
      <c r="F53" s="1230" t="s">
        <v>1167</v>
      </c>
      <c r="G53" s="1238" t="s">
        <v>1161</v>
      </c>
      <c r="H53" s="1236">
        <f>SUM(I53:J53)</f>
        <v>0</v>
      </c>
      <c r="I53" s="1235"/>
      <c r="J53" s="1225"/>
      <c r="K53" s="1234"/>
      <c r="W53" s="1155">
        <v>34</v>
      </c>
    </row>
    <row customHeight="1" ht="11.549999999999999">
      <c r="F54" s="1230" t="s">
        <v>387</v>
      </c>
      <c r="G54" s="1237" t="s">
        <v>1146</v>
      </c>
      <c r="H54" s="1236">
        <f>SUM(I54:J54)</f>
        <v>0</v>
      </c>
      <c r="I54" s="1236">
        <f>SUM(I55:I56)</f>
        <v>0</v>
      </c>
      <c r="J54" s="1225"/>
      <c r="K54" s="1234"/>
      <c r="W54" s="1155">
        <v>11</v>
      </c>
    </row>
    <row customHeight="1" ht="48.29999999999999">
      <c r="F55" s="1230" t="s">
        <v>814</v>
      </c>
      <c r="G55" s="1238" t="s">
        <v>1147</v>
      </c>
      <c r="H55" s="1236">
        <f>SUM(I55:J55)</f>
        <v>0</v>
      </c>
      <c r="I55" s="1235"/>
      <c r="J55" s="1225"/>
      <c r="K55" s="1234"/>
      <c r="W55" s="1155">
        <v>46</v>
      </c>
    </row>
    <row customHeight="1" ht="11.549999999999999">
      <c r="F56" s="1230" t="s">
        <v>816</v>
      </c>
      <c r="G56" s="1238" t="s">
        <v>1148</v>
      </c>
      <c r="H56" s="1236">
        <f>SUM(I56:J56)</f>
        <v>0</v>
      </c>
      <c r="I56" s="1235"/>
      <c r="J56" s="1225"/>
      <c r="K56" s="1234"/>
      <c r="W56" s="1155">
        <v>11</v>
      </c>
    </row>
    <row customHeight="1" ht="11.549999999999999">
      <c r="F57" s="1230" t="s">
        <v>390</v>
      </c>
      <c r="G57" s="1237" t="s">
        <v>1164</v>
      </c>
      <c r="H57" s="1236">
        <f>SUM(I57:J57)</f>
        <v>0</v>
      </c>
      <c r="I57" s="1235"/>
      <c r="J57" s="1225"/>
      <c r="K57" s="1234"/>
      <c r="W57" s="1155">
        <v>11</v>
      </c>
    </row>
    <row customHeight="1" ht="11.549999999999999">
      <c r="F58" s="1230"/>
      <c r="G58" s="1239" t="s">
        <v>1150</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DD3EF-EE78-5478-57E8-CD1000D0524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КЧРГУП "Теплоэнерго"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1168</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1169</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380</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1170</v>
      </c>
      <c r="H11" s="2437" t="s">
        <v>1171</v>
      </c>
      <c r="I11" s="2437" t="s">
        <v>1172</v>
      </c>
      <c r="J11" s="2438"/>
      <c r="K11" s="2438"/>
      <c r="L11" s="2438"/>
      <c r="M11" s="2438"/>
      <c r="N11" s="2438"/>
      <c r="O11" s="2209" t="s">
        <v>1173</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1173</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1173</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1174</v>
      </c>
      <c r="P12" s="2209"/>
      <c r="Q12" s="2209"/>
      <c r="R12" s="2209"/>
      <c r="S12" s="2209" t="s">
        <v>1175</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1176</v>
      </c>
      <c r="BU12" s="2387"/>
      <c r="BV12" s="2387"/>
      <c r="BW12" s="2433"/>
      <c r="BX12" s="2386" t="s">
        <v>1177</v>
      </c>
      <c r="BY12" s="2387"/>
      <c r="BZ12" s="2387"/>
      <c r="CA12" s="2433"/>
      <c r="CB12" s="2386" t="s">
        <v>1178</v>
      </c>
      <c r="CC12" s="2433"/>
      <c r="CD12" s="2386" t="s">
        <v>1179</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1180</v>
      </c>
      <c r="CZ12" s="2387"/>
      <c r="DA12" s="2387"/>
      <c r="DB12" s="2387"/>
      <c r="DC12" s="2387"/>
      <c r="DD12" s="2433"/>
      <c r="DE12" s="2386" t="s">
        <v>1181</v>
      </c>
      <c r="DF12" s="2433"/>
      <c r="DG12" s="2386" t="s">
        <v>1179</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1182</v>
      </c>
      <c r="P13" s="2209"/>
      <c r="Q13" s="2209"/>
      <c r="R13" s="2209"/>
      <c r="S13" s="2336" t="s">
        <v>1183</v>
      </c>
      <c r="T13" s="2388"/>
      <c r="U13" s="2127" t="s">
        <v>1184</v>
      </c>
      <c r="V13" s="2127"/>
      <c r="W13" s="2127"/>
      <c r="X13" s="2127"/>
      <c r="Y13" s="2127" t="s">
        <v>1185</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1186</v>
      </c>
      <c r="BU13" s="2388"/>
      <c r="BV13" s="2336" t="s">
        <v>1187</v>
      </c>
      <c r="BW13" s="2388"/>
      <c r="BX13" s="2336" t="s">
        <v>1188</v>
      </c>
      <c r="BY13" s="2388"/>
      <c r="BZ13" s="2336" t="s">
        <v>1189</v>
      </c>
      <c r="CA13" s="2388"/>
      <c r="CB13" s="2336" t="s">
        <v>1190</v>
      </c>
      <c r="CC13" s="2388"/>
      <c r="CD13" s="2336" t="s">
        <v>1191</v>
      </c>
      <c r="CE13" s="2388"/>
      <c r="CF13" s="2336" t="s">
        <v>1192</v>
      </c>
      <c r="CG13" s="2388"/>
      <c r="CH13" s="2386" t="s">
        <v>1193</v>
      </c>
      <c r="CI13" s="2387"/>
      <c r="CJ13" s="2387"/>
      <c r="CK13" s="2433"/>
      <c r="CL13" s="2436"/>
      <c r="CM13" s="2434"/>
      <c r="CN13" s="2434"/>
      <c r="CO13" s="2434"/>
      <c r="CP13" s="2434"/>
      <c r="CQ13" s="2434"/>
      <c r="CR13" s="2434"/>
      <c r="CS13" s="2434"/>
      <c r="CT13" s="2434"/>
      <c r="CU13" s="2434"/>
      <c r="CV13" s="2434"/>
      <c r="CW13" s="2434"/>
      <c r="CX13" s="2453"/>
      <c r="CY13" s="2336" t="s">
        <v>1194</v>
      </c>
      <c r="CZ13" s="2388"/>
      <c r="DA13" s="2336" t="s">
        <v>1195</v>
      </c>
      <c r="DB13" s="2388"/>
      <c r="DC13" s="2336" t="s">
        <v>1196</v>
      </c>
      <c r="DD13" s="2388"/>
      <c r="DE13" s="2336" t="s">
        <v>1197</v>
      </c>
      <c r="DF13" s="2388"/>
      <c r="DG13" s="2386" t="s">
        <v>1198</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1199</v>
      </c>
      <c r="P14" s="2388"/>
      <c r="Q14" s="2336" t="s">
        <v>1200</v>
      </c>
      <c r="R14" s="2388"/>
      <c r="S14" s="2337"/>
      <c r="T14" s="2213"/>
      <c r="U14" s="2336" t="s">
        <v>931</v>
      </c>
      <c r="V14" s="2388"/>
      <c r="W14" s="2336" t="s">
        <v>934</v>
      </c>
      <c r="X14" s="2388"/>
      <c r="Y14" s="2336" t="s">
        <v>931</v>
      </c>
      <c r="Z14" s="2388"/>
      <c r="AA14" s="2336" t="s">
        <v>941</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1201</v>
      </c>
      <c r="CI14" s="2388"/>
      <c r="CJ14" s="2336" t="s">
        <v>1202</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1203</v>
      </c>
      <c r="DH14" s="2388"/>
      <c r="DI14" s="2336" t="s">
        <v>1204</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921</v>
      </c>
      <c r="P16" s="2433"/>
      <c r="Q16" s="2386" t="s">
        <v>923</v>
      </c>
      <c r="R16" s="2433"/>
      <c r="S16" s="2386" t="s">
        <v>927</v>
      </c>
      <c r="T16" s="2433"/>
      <c r="U16" s="2386" t="s">
        <v>932</v>
      </c>
      <c r="V16" s="2433"/>
      <c r="W16" s="2386" t="s">
        <v>935</v>
      </c>
      <c r="X16" s="2433"/>
      <c r="Y16" s="2386" t="s">
        <v>939</v>
      </c>
      <c r="Z16" s="2433"/>
      <c r="AA16" s="2386" t="s">
        <v>942</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638</v>
      </c>
      <c r="BU16" s="2433"/>
      <c r="BV16" s="2386" t="s">
        <v>638</v>
      </c>
      <c r="BW16" s="2433"/>
      <c r="BX16" s="2386" t="s">
        <v>638</v>
      </c>
      <c r="BY16" s="2433"/>
      <c r="BZ16" s="2386" t="s">
        <v>638</v>
      </c>
      <c r="CA16" s="2433"/>
      <c r="CB16" s="2386" t="s">
        <v>1205</v>
      </c>
      <c r="CC16" s="2433"/>
      <c r="CD16" s="2386" t="s">
        <v>638</v>
      </c>
      <c r="CE16" s="2433"/>
      <c r="CF16" s="2386" t="s">
        <v>1206</v>
      </c>
      <c r="CG16" s="2433"/>
      <c r="CH16" s="2386" t="s">
        <v>1207</v>
      </c>
      <c r="CI16" s="2433"/>
      <c r="CJ16" s="2386" t="s">
        <v>1207</v>
      </c>
      <c r="CK16" s="2433"/>
      <c r="CL16" s="2436"/>
      <c r="CM16" s="2434"/>
      <c r="CN16" s="2434"/>
      <c r="CO16" s="2434"/>
      <c r="CP16" s="2434"/>
      <c r="CQ16" s="2434"/>
      <c r="CR16" s="2434"/>
      <c r="CS16" s="2434"/>
      <c r="CT16" s="2434"/>
      <c r="CU16" s="2434"/>
      <c r="CV16" s="2434"/>
      <c r="CW16" s="2434"/>
      <c r="CX16" s="2453"/>
      <c r="CY16" s="2336" t="s">
        <v>638</v>
      </c>
      <c r="CZ16" s="2388"/>
      <c r="DA16" s="2336" t="s">
        <v>638</v>
      </c>
      <c r="DB16" s="2388"/>
      <c r="DC16" s="2336" t="s">
        <v>638</v>
      </c>
      <c r="DD16" s="2388"/>
      <c r="DE16" s="2386" t="s">
        <v>1205</v>
      </c>
      <c r="DF16" s="2433"/>
      <c r="DG16" s="2386" t="s">
        <v>1208</v>
      </c>
      <c r="DH16" s="2433"/>
      <c r="DI16" s="2386" t="s">
        <v>1208</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1209</v>
      </c>
      <c r="P17" s="1191" t="s">
        <v>1210</v>
      </c>
      <c r="Q17" s="1191" t="s">
        <v>1209</v>
      </c>
      <c r="R17" s="1191" t="s">
        <v>1210</v>
      </c>
      <c r="S17" s="1191" t="s">
        <v>1209</v>
      </c>
      <c r="T17" s="1191" t="s">
        <v>1210</v>
      </c>
      <c r="U17" s="1191" t="s">
        <v>1209</v>
      </c>
      <c r="V17" s="1191" t="s">
        <v>1210</v>
      </c>
      <c r="W17" s="1191" t="s">
        <v>1209</v>
      </c>
      <c r="X17" s="1191" t="s">
        <v>1210</v>
      </c>
      <c r="Y17" s="1191" t="s">
        <v>1209</v>
      </c>
      <c r="Z17" s="1191" t="s">
        <v>1210</v>
      </c>
      <c r="AA17" s="1191" t="s">
        <v>1209</v>
      </c>
      <c r="AB17" s="1191" t="s">
        <v>1210</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1209</v>
      </c>
      <c r="BU17" s="1191" t="s">
        <v>1210</v>
      </c>
      <c r="BV17" s="1191" t="s">
        <v>1209</v>
      </c>
      <c r="BW17" s="1191" t="s">
        <v>1210</v>
      </c>
      <c r="BX17" s="1191" t="s">
        <v>1209</v>
      </c>
      <c r="BY17" s="1191" t="s">
        <v>1210</v>
      </c>
      <c r="BZ17" s="1191" t="s">
        <v>1209</v>
      </c>
      <c r="CA17" s="1191" t="s">
        <v>1210</v>
      </c>
      <c r="CB17" s="1191" t="s">
        <v>1209</v>
      </c>
      <c r="CC17" s="1191" t="s">
        <v>1210</v>
      </c>
      <c r="CD17" s="1191" t="s">
        <v>1209</v>
      </c>
      <c r="CE17" s="1191" t="s">
        <v>1210</v>
      </c>
      <c r="CF17" s="1191" t="s">
        <v>1209</v>
      </c>
      <c r="CG17" s="1191" t="s">
        <v>1210</v>
      </c>
      <c r="CH17" s="1191" t="s">
        <v>1209</v>
      </c>
      <c r="CI17" s="1191" t="s">
        <v>1210</v>
      </c>
      <c r="CJ17" s="1191" t="s">
        <v>1209</v>
      </c>
      <c r="CK17" s="1191" t="s">
        <v>1210</v>
      </c>
      <c r="CL17" s="2436"/>
      <c r="CM17" s="2434"/>
      <c r="CN17" s="2434"/>
      <c r="CO17" s="2434"/>
      <c r="CP17" s="2434"/>
      <c r="CQ17" s="2434"/>
      <c r="CR17" s="2434"/>
      <c r="CS17" s="2434"/>
      <c r="CT17" s="2434"/>
      <c r="CU17" s="2434"/>
      <c r="CV17" s="2434"/>
      <c r="CW17" s="2434"/>
      <c r="CX17" s="2453"/>
      <c r="CY17" s="1191" t="s">
        <v>1209</v>
      </c>
      <c r="CZ17" s="1191" t="s">
        <v>1210</v>
      </c>
      <c r="DA17" s="1191" t="s">
        <v>1209</v>
      </c>
      <c r="DB17" s="1191" t="s">
        <v>1210</v>
      </c>
      <c r="DC17" s="1191" t="s">
        <v>1209</v>
      </c>
      <c r="DD17" s="1191" t="s">
        <v>1210</v>
      </c>
      <c r="DE17" s="1191" t="s">
        <v>1209</v>
      </c>
      <c r="DF17" s="1191" t="s">
        <v>1210</v>
      </c>
      <c r="DG17" s="1191" t="s">
        <v>1209</v>
      </c>
      <c r="DH17" s="1191" t="s">
        <v>1210</v>
      </c>
      <c r="DI17" s="1191" t="s">
        <v>1209</v>
      </c>
      <c r="DJ17" s="1191" t="s">
        <v>1210</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456</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08845-47E8-8938-6958-9D9C8AB591D8}" mc:Ignorable="x14ac xr xr2 xr3">
  <sheetPr>
    <tabColor theme="2" tint="-0.1"/>
  </sheetPr>
  <dimension ref="A1:AI23"/>
  <sheetViews>
    <sheetView showGridLines="0" zoomScale="90" workbookViewId="0">
      <pane xSplit="7" ySplit="14" topLeftCell="H15" activePane="bottomRight" state="frozen"/>
      <selection pane="bottomLeft" activeCell="A15" sqref="A15"/>
      <selection pane="topRight" activeCell="H1" sqref="H1"/>
      <selection pane="bottomRight" activeCell="X22" sqref="X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24" style="1635" width="42.421875" customWidth="1"/>
    <col min="25" max="25" style="1366" width="93.00390625" customWidth="1"/>
    <col min="26" max="33" style="1635" width="10.00390625" customWidth="1"/>
    <col min="34" max="34" style="675" width="10.00390625" customWidth="1"/>
    <col min="35" max="35" style="1635" width="10.57421875" hidden="1"/>
  </cols>
  <sheetData>
    <row s="1366" customFormat="1" customHeight="1" ht="15" hidden="1">
      <c r="C1" s="672"/>
      <c r="H1" s="417">
        <v>4</v>
      </c>
      <c r="I1" s="1366"/>
      <c r="J1" s="1366"/>
      <c r="K1" s="1366"/>
      <c r="L1" s="1366"/>
      <c r="M1" s="1366"/>
      <c r="N1" s="1366"/>
      <c r="O1" s="1366"/>
      <c r="P1" s="1366"/>
      <c r="Q1" s="1366"/>
      <c r="R1" s="1366"/>
      <c r="S1" s="1366"/>
      <c r="T1" s="1366"/>
      <c r="U1" s="1366"/>
      <c r="V1" s="1366"/>
      <c r="W1" s="1366"/>
      <c r="X1" s="1366"/>
      <c r="AH1" s="420"/>
      <c r="AI1" s="417" t="s">
        <v>14</v>
      </c>
    </row>
    <row customHeight="1" ht="22.5" hidden="1">
      <c r="C2" s="1928" t="s">
        <v>105</v>
      </c>
      <c r="D2" s="539"/>
      <c r="E2" s="663"/>
      <c r="F2" s="1761" t="str">
        <f>IF(TEMPLATE_SPHERE="HEAT","Гкал/час","тыс. куб. м/сутки")</f>
        <v>Гкал/час</v>
      </c>
      <c r="G2" s="680"/>
      <c r="H2" s="680"/>
      <c r="I2" s="680"/>
      <c r="J2" s="680"/>
      <c r="K2" s="680"/>
      <c r="L2" s="680"/>
      <c r="M2" s="680"/>
      <c r="N2" s="680"/>
      <c r="O2" s="680"/>
      <c r="P2" s="680"/>
      <c r="Q2" s="680"/>
      <c r="R2" s="680"/>
      <c r="S2" s="680"/>
      <c r="T2" s="680"/>
      <c r="U2" s="680"/>
      <c r="V2" s="680"/>
      <c r="W2" s="680"/>
      <c r="X2" s="680"/>
      <c r="Y2" s="289"/>
      <c r="AI2" s="505">
        <v>0</v>
      </c>
    </row>
    <row s="1366" customFormat="1" customHeight="1" ht="15" hidden="1">
      <c r="C3" s="672"/>
      <c r="I3" s="1366"/>
      <c r="J3" s="1366"/>
      <c r="K3" s="1366"/>
      <c r="L3" s="1366"/>
      <c r="M3" s="1366"/>
      <c r="N3" s="1366"/>
      <c r="O3" s="1366"/>
      <c r="P3" s="1366"/>
      <c r="Q3" s="1366"/>
      <c r="R3" s="1366"/>
      <c r="S3" s="1366"/>
      <c r="T3" s="1366"/>
      <c r="U3" s="1366"/>
      <c r="V3" s="1366"/>
      <c r="W3" s="1366"/>
      <c r="X3" s="1366"/>
      <c r="AH3" s="420"/>
      <c r="AI3" s="417">
        <v>0</v>
      </c>
    </row>
    <row customHeight="1" ht="15.75">
      <c r="C4" s="176"/>
      <c r="D4" s="509"/>
      <c r="E4" s="509"/>
      <c r="F4" s="509"/>
      <c r="G4" s="509"/>
      <c r="H4" s="509"/>
      <c r="I4" s="1635"/>
      <c r="J4" s="1635"/>
      <c r="K4" s="1635"/>
      <c r="L4" s="1635"/>
      <c r="M4" s="1635"/>
      <c r="N4" s="1635"/>
      <c r="O4" s="1635"/>
      <c r="P4" s="1635"/>
      <c r="Q4" s="1635"/>
      <c r="R4" s="1635"/>
      <c r="S4" s="1635"/>
      <c r="T4" s="1635"/>
      <c r="U4" s="1635"/>
      <c r="V4" s="1635"/>
      <c r="W4" s="1635"/>
      <c r="X4" s="1635"/>
      <c r="AI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2248"/>
      <c r="J5" s="2248"/>
      <c r="K5" s="2248"/>
      <c r="L5" s="2248"/>
      <c r="M5" s="2248"/>
      <c r="N5" s="2248"/>
      <c r="O5" s="2248"/>
      <c r="P5" s="2248"/>
      <c r="Q5" s="2248"/>
      <c r="R5" s="2248"/>
      <c r="S5" s="2248"/>
      <c r="T5" s="2248"/>
      <c r="U5" s="2248"/>
      <c r="V5" s="2248"/>
      <c r="W5" s="2248"/>
      <c r="X5" s="2248"/>
      <c r="Y5" s="537"/>
      <c r="AI5" s="505">
        <v>38</v>
      </c>
    </row>
    <row customHeight="1" ht="15.75">
      <c r="C6" s="176"/>
      <c r="D6" s="2176" t="str">
        <f>IF(org=0,"Не определено",org)</f>
        <v>КЧРГУП "Теплоэнерго"</v>
      </c>
      <c r="E6" s="2176"/>
      <c r="F6" s="2176"/>
      <c r="G6" s="2176"/>
      <c r="H6" s="2176"/>
      <c r="I6" s="2249"/>
      <c r="J6" s="2249"/>
      <c r="K6" s="2249"/>
      <c r="L6" s="2249"/>
      <c r="M6" s="2249"/>
      <c r="N6" s="2249"/>
      <c r="O6" s="2249"/>
      <c r="P6" s="2249"/>
      <c r="Q6" s="2249"/>
      <c r="R6" s="2249"/>
      <c r="S6" s="2249"/>
      <c r="T6" s="2249"/>
      <c r="U6" s="2249"/>
      <c r="V6" s="2249"/>
      <c r="W6" s="2249"/>
      <c r="X6" s="2249"/>
      <c r="Y6" s="537"/>
      <c r="AI6" s="505">
        <v>15</v>
      </c>
    </row>
    <row s="1635" customFormat="1" customHeight="1" ht="15.75">
      <c r="A7" s="759"/>
      <c r="C7" s="176"/>
      <c r="D7" s="676"/>
      <c r="E7" s="676"/>
      <c r="F7" s="676"/>
      <c r="G7" s="676"/>
      <c r="H7" s="752"/>
      <c r="I7" s="2407" t="s">
        <v>22</v>
      </c>
      <c r="J7" s="2407" t="s">
        <v>22</v>
      </c>
      <c r="K7" s="2407" t="s">
        <v>22</v>
      </c>
      <c r="L7" s="2407" t="s">
        <v>22</v>
      </c>
      <c r="M7" s="2407" t="s">
        <v>22</v>
      </c>
      <c r="N7" s="2407" t="s">
        <v>22</v>
      </c>
      <c r="O7" s="2407" t="s">
        <v>22</v>
      </c>
      <c r="P7" s="2407" t="s">
        <v>22</v>
      </c>
      <c r="Q7" s="2407" t="s">
        <v>22</v>
      </c>
      <c r="R7" s="2407" t="s">
        <v>22</v>
      </c>
      <c r="S7" s="2407" t="s">
        <v>22</v>
      </c>
      <c r="T7" s="2407" t="s">
        <v>22</v>
      </c>
      <c r="U7" s="2407" t="s">
        <v>22</v>
      </c>
      <c r="V7" s="2407" t="s">
        <v>22</v>
      </c>
      <c r="W7" s="2407" t="s">
        <v>22</v>
      </c>
      <c r="X7" s="2407" t="s">
        <v>22</v>
      </c>
      <c r="Y7" s="537"/>
      <c r="AH7" s="675"/>
      <c r="AI7" s="758">
        <v>15</v>
      </c>
    </row>
    <row customHeight="1" ht="1.05">
      <c r="C8" s="176"/>
      <c r="D8" s="509"/>
      <c r="E8" s="509"/>
      <c r="F8" s="509"/>
      <c r="G8" s="509"/>
      <c r="H8" s="537" t="s">
        <v>167</v>
      </c>
      <c r="I8" s="1635" t="s">
        <v>172</v>
      </c>
      <c r="J8" s="1635" t="s">
        <v>174</v>
      </c>
      <c r="K8" s="1635" t="s">
        <v>176</v>
      </c>
      <c r="L8" s="1635" t="s">
        <v>178</v>
      </c>
      <c r="M8" s="1635" t="s">
        <v>180</v>
      </c>
      <c r="N8" s="1635" t="s">
        <v>182</v>
      </c>
      <c r="O8" s="1635" t="s">
        <v>184</v>
      </c>
      <c r="P8" s="1635" t="s">
        <v>186</v>
      </c>
      <c r="Q8" s="1635" t="s">
        <v>188</v>
      </c>
      <c r="R8" s="1635" t="s">
        <v>190</v>
      </c>
      <c r="S8" s="1635" t="s">
        <v>192</v>
      </c>
      <c r="T8" s="1635" t="s">
        <v>194</v>
      </c>
      <c r="U8" s="1635" t="s">
        <v>196</v>
      </c>
      <c r="V8" s="1635" t="s">
        <v>198</v>
      </c>
      <c r="W8" s="1635" t="s">
        <v>200</v>
      </c>
      <c r="X8" s="1635" t="s">
        <v>202</v>
      </c>
      <c r="AI8" s="505">
        <v>1</v>
      </c>
    </row>
    <row customHeight="1" ht="15.75">
      <c r="C9" s="176"/>
      <c r="D9" s="711"/>
      <c r="E9" s="2367" t="s">
        <v>157</v>
      </c>
      <c r="F9" s="2368"/>
      <c r="G9" s="816" t="str">
        <f>IF(G8="","",INDEX(DIFFERENTIATION_UNMERGE_VD,MATCH(G8,DIFFERENTIATION_ID_DIFF,0)))</f>
        <v/>
      </c>
      <c r="H9" s="816" t="str">
        <f>IF(H8="","",INDEX(DIFFERENTIATION_UNMERGE_VD,MATCH(H8,DIFFERENTIATION_ID_DIFF,0)))</f>
        <v>Подключение (технологическое присоединение) к системе теплоснабжения</v>
      </c>
      <c r="I9" s="2395" t="str">
        <f>IF(I8="","",INDEX(DIFFERENTIATION_UNMERGE_VD,MATCH(I8,DIFFERENTIATION_ID_DIFF,0)))</f>
        <v>Подключение (технологическое присоединение) к системе теплоснабжения</v>
      </c>
      <c r="J9" s="2395" t="str">
        <f>IF(J8="","",INDEX(DIFFERENTIATION_UNMERGE_VD,MATCH(J8,DIFFERENTIATION_ID_DIFF,0)))</f>
        <v>Подключение (технологическое присоединение) к системе теплоснабжения</v>
      </c>
      <c r="K9" s="2395" t="str">
        <f>IF(K8="","",INDEX(DIFFERENTIATION_UNMERGE_VD,MATCH(K8,DIFFERENTIATION_ID_DIFF,0)))</f>
        <v>Подключение (технологическое присоединение) к системе теплоснабжения</v>
      </c>
      <c r="L9" s="2395" t="str">
        <f>IF(L8="","",INDEX(DIFFERENTIATION_UNMERGE_VD,MATCH(L8,DIFFERENTIATION_ID_DIFF,0)))</f>
        <v>Подключение (технологическое присоединение) к системе теплоснабжения</v>
      </c>
      <c r="M9" s="2395" t="str">
        <f>IF(M8="","",INDEX(DIFFERENTIATION_UNMERGE_VD,MATCH(M8,DIFFERENTIATION_ID_DIFF,0)))</f>
        <v>Подключение (технологическое присоединение) к системе теплоснабжения</v>
      </c>
      <c r="N9" s="2395" t="str">
        <f>IF(N8="","",INDEX(DIFFERENTIATION_UNMERGE_VD,MATCH(N8,DIFFERENTIATION_ID_DIFF,0)))</f>
        <v>Подключение (технологическое присоединение) к системе теплоснабжения</v>
      </c>
      <c r="O9" s="2395" t="str">
        <f>IF(O8="","",INDEX(DIFFERENTIATION_UNMERGE_VD,MATCH(O8,DIFFERENTIATION_ID_DIFF,0)))</f>
        <v>Подключение (технологическое присоединение) к системе теплоснабжения</v>
      </c>
      <c r="P9" s="2395" t="str">
        <f>IF(P8="","",INDEX(DIFFERENTIATION_UNMERGE_VD,MATCH(P8,DIFFERENTIATION_ID_DIFF,0)))</f>
        <v>Подключение (технологическое присоединение) к системе теплоснабжения</v>
      </c>
      <c r="Q9" s="2395" t="str">
        <f>IF(Q8="","",INDEX(DIFFERENTIATION_UNMERGE_VD,MATCH(Q8,DIFFERENTIATION_ID_DIFF,0)))</f>
        <v>Подключение (технологическое присоединение) к системе теплоснабжения</v>
      </c>
      <c r="R9" s="2395" t="str">
        <f>IF(R8="","",INDEX(DIFFERENTIATION_UNMERGE_VD,MATCH(R8,DIFFERENTIATION_ID_DIFF,0)))</f>
        <v>Подключение (технологическое присоединение) к системе теплоснабжения</v>
      </c>
      <c r="S9" s="2395" t="str">
        <f>IF(S8="","",INDEX(DIFFERENTIATION_UNMERGE_VD,MATCH(S8,DIFFERENTIATION_ID_DIFF,0)))</f>
        <v>Подключение (технологическое присоединение) к системе теплоснабжения</v>
      </c>
      <c r="T9" s="2395" t="str">
        <f>IF(T8="","",INDEX(DIFFERENTIATION_UNMERGE_VD,MATCH(T8,DIFFERENTIATION_ID_DIFF,0)))</f>
        <v>Подключение (технологическое присоединение) к системе теплоснабжения</v>
      </c>
      <c r="U9" s="2395" t="str">
        <f>IF(U8="","",INDEX(DIFFERENTIATION_UNMERGE_VD,MATCH(U8,DIFFERENTIATION_ID_DIFF,0)))</f>
        <v>Подключение (технологическое присоединение) к системе теплоснабжения</v>
      </c>
      <c r="V9" s="2395" t="str">
        <f>IF(V8="","",INDEX(DIFFERENTIATION_UNMERGE_VD,MATCH(V8,DIFFERENTIATION_ID_DIFF,0)))</f>
        <v>Подключение (технологическое присоединение) к системе теплоснабжения</v>
      </c>
      <c r="W9" s="2395" t="str">
        <f>IF(W8="","",INDEX(DIFFERENTIATION_UNMERGE_VD,MATCH(W8,DIFFERENTIATION_ID_DIFF,0)))</f>
        <v>Подключение (технологическое присоединение) к системе теплоснабжения</v>
      </c>
      <c r="X9" s="2395" t="str">
        <f>IF(X8="","",INDEX(DIFFERENTIATION_UNMERGE_VD,MATCH(X8,DIFFERENTIATION_ID_DIFF,0)))</f>
        <v>Подключение (технологическое присоединение) к системе теплоснабжения</v>
      </c>
      <c r="Y9" s="2127" t="s">
        <v>381</v>
      </c>
      <c r="AI9" s="505">
        <v>15</v>
      </c>
    </row>
    <row s="1635" customFormat="1" customHeight="1" ht="15.75">
      <c r="A10" s="759"/>
      <c r="C10" s="176"/>
      <c r="D10" s="711"/>
      <c r="E10" s="2367" t="s">
        <v>644</v>
      </c>
      <c r="F10" s="2368"/>
      <c r="G10" s="816" t="str">
        <f>IF(G8="","",INDEX(DIFFERENTIATION_UNMERGE_AREA,MATCH(G8,DIFFERENTIATION_ID_DIFF,0)))</f>
        <v/>
      </c>
      <c r="H10" s="816" t="str">
        <f>IF(H8="","",INDEX(DIFFERENTIATION_UNMERGE_AREA,MATCH(H8,DIFFERENTIATION_ID_DIFF,0)))</f>
        <v>Территория 1</v>
      </c>
      <c r="I10" s="2395" t="str">
        <f>IF(I8="","",INDEX(DIFFERENTIATION_UNMERGE_AREA,MATCH(I8,DIFFERENTIATION_ID_DIFF,0)))</f>
        <v>Территория 2</v>
      </c>
      <c r="J10" s="2395" t="str">
        <f>IF(J8="","",INDEX(DIFFERENTIATION_UNMERGE_AREA,MATCH(J8,DIFFERENTIATION_ID_DIFF,0)))</f>
        <v>Территория 2</v>
      </c>
      <c r="K10" s="2395" t="str">
        <f>IF(K8="","",INDEX(DIFFERENTIATION_UNMERGE_AREA,MATCH(K8,DIFFERENTIATION_ID_DIFF,0)))</f>
        <v>Территория 2</v>
      </c>
      <c r="L10" s="2395" t="str">
        <f>IF(L8="","",INDEX(DIFFERENTIATION_UNMERGE_AREA,MATCH(L8,DIFFERENTIATION_ID_DIFF,0)))</f>
        <v>Территория 3</v>
      </c>
      <c r="M10" s="2395" t="str">
        <f>IF(M8="","",INDEX(DIFFERENTIATION_UNMERGE_AREA,MATCH(M8,DIFFERENTIATION_ID_DIFF,0)))</f>
        <v>Территория 4</v>
      </c>
      <c r="N10" s="2395" t="str">
        <f>IF(N8="","",INDEX(DIFFERENTIATION_UNMERGE_AREA,MATCH(N8,DIFFERENTIATION_ID_DIFF,0)))</f>
        <v>Территория 5</v>
      </c>
      <c r="O10" s="2395" t="str">
        <f>IF(O8="","",INDEX(DIFFERENTIATION_UNMERGE_AREA,MATCH(O8,DIFFERENTIATION_ID_DIFF,0)))</f>
        <v>Территория 5</v>
      </c>
      <c r="P10" s="2395" t="str">
        <f>IF(P8="","",INDEX(DIFFERENTIATION_UNMERGE_AREA,MATCH(P8,DIFFERENTIATION_ID_DIFF,0)))</f>
        <v>Территория 5</v>
      </c>
      <c r="Q10" s="2395" t="str">
        <f>IF(Q8="","",INDEX(DIFFERENTIATION_UNMERGE_AREA,MATCH(Q8,DIFFERENTIATION_ID_DIFF,0)))</f>
        <v>Территория 6</v>
      </c>
      <c r="R10" s="2395" t="str">
        <f>IF(R8="","",INDEX(DIFFERENTIATION_UNMERGE_AREA,MATCH(R8,DIFFERENTIATION_ID_DIFF,0)))</f>
        <v>Территория 7</v>
      </c>
      <c r="S10" s="2395" t="str">
        <f>IF(S8="","",INDEX(DIFFERENTIATION_UNMERGE_AREA,MATCH(S8,DIFFERENTIATION_ID_DIFF,0)))</f>
        <v>Территория 7</v>
      </c>
      <c r="T10" s="2395" t="str">
        <f>IF(T8="","",INDEX(DIFFERENTIATION_UNMERGE_AREA,MATCH(T8,DIFFERENTIATION_ID_DIFF,0)))</f>
        <v>Территория 7</v>
      </c>
      <c r="U10" s="2395" t="str">
        <f>IF(U8="","",INDEX(DIFFERENTIATION_UNMERGE_AREA,MATCH(U8,DIFFERENTIATION_ID_DIFF,0)))</f>
        <v>Территория 8</v>
      </c>
      <c r="V10" s="2395" t="str">
        <f>IF(V8="","",INDEX(DIFFERENTIATION_UNMERGE_AREA,MATCH(V8,DIFFERENTIATION_ID_DIFF,0)))</f>
        <v>Территория 8</v>
      </c>
      <c r="W10" s="2395" t="str">
        <f>IF(W8="","",INDEX(DIFFERENTIATION_UNMERGE_AREA,MATCH(W8,DIFFERENTIATION_ID_DIFF,0)))</f>
        <v>Территория 8</v>
      </c>
      <c r="X10" s="2395" t="str">
        <f>IF(X8="","",INDEX(DIFFERENTIATION_UNMERGE_AREA,MATCH(X8,DIFFERENTIATION_ID_DIFF,0)))</f>
        <v>Территория 9</v>
      </c>
      <c r="Y10" s="2127"/>
      <c r="AH10" s="675"/>
      <c r="AI10" s="758">
        <v>15</v>
      </c>
    </row>
    <row s="1635" customFormat="1" customHeight="1" ht="15.75">
      <c r="A11" s="759"/>
      <c r="C11" s="176"/>
      <c r="D11" s="711"/>
      <c r="E11" s="2367" t="s">
        <v>645</v>
      </c>
      <c r="F11" s="2368"/>
      <c r="G11" s="816" t="str">
        <f>IF(G8="","",INDEX(DIFFERENTIATION_UNMERGE_SYSTEM,MATCH(G8,DIFFERENTIATION_ID_DIFF,0)))</f>
        <v/>
      </c>
      <c r="H11" s="816" t="str">
        <f>IF(H8="","",INDEX(DIFFERENTIATION_UNMERGE_SYSTEM,MATCH(H8,DIFFERENTIATION_ID_DIFF,0)))</f>
        <v>Центральная котельная, а. Адыге-Хабль</v>
      </c>
      <c r="I11" s="2395" t="str">
        <f>IF(I8="","",INDEX(DIFFERENTIATION_UNMERGE_SYSTEM,MATCH(I8,DIFFERENTIATION_ID_DIFF,0)))</f>
        <v>Центральная котельная, г. Теберда</v>
      </c>
      <c r="J11" s="2395" t="str">
        <f>IF(J8="","",INDEX(DIFFERENTIATION_UNMERGE_SYSTEM,MATCH(J8,DIFFERENTIATION_ID_DIFF,0)))</f>
        <v>Котельная "Южная", г. Теберда</v>
      </c>
      <c r="K11" s="2395" t="str">
        <f>IF(K8="","",INDEX(DIFFERENTIATION_UNMERGE_SYSTEM,MATCH(K8,DIFFERENTIATION_ID_DIFF,0)))</f>
        <v>Котельная заповедника, г. Теберда</v>
      </c>
      <c r="L11" s="2395" t="str">
        <f>IF(L8="","",INDEX(DIFFERENTIATION_UNMERGE_SYSTEM,MATCH(L8,DIFFERENTIATION_ID_DIFF,0)))</f>
        <v>Центральная котельная, п. Домбай</v>
      </c>
      <c r="M11" s="2395" t="str">
        <f>IF(M8="","",INDEX(DIFFERENTIATION_UNMERGE_SYSTEM,MATCH(M8,DIFFERENTIATION_ID_DIFF,0)))</f>
        <v>АБМК, п. Правокубанский</v>
      </c>
      <c r="N11" s="2395" t="str">
        <f>IF(N8="","",INDEX(DIFFERENTIATION_UNMERGE_SYSTEM,MATCH(N8,DIFFERENTIATION_ID_DIFF,0)))</f>
        <v>Котельная №1, с. Учкекен</v>
      </c>
      <c r="O11" s="2395" t="str">
        <f>IF(O8="","",INDEX(DIFFERENTIATION_UNMERGE_SYSTEM,MATCH(O8,DIFFERENTIATION_ID_DIFF,0)))</f>
        <v>Котельная №2, с. Учкекен</v>
      </c>
      <c r="P11" s="2395" t="str">
        <f>IF(P8="","",INDEX(DIFFERENTIATION_UNMERGE_SYSTEM,MATCH(P8,DIFFERENTIATION_ID_DIFF,0)))</f>
        <v>Котельная №3, с. Учкекен</v>
      </c>
      <c r="Q11" s="2395" t="str">
        <f>IF(Q8="","",INDEX(DIFFERENTIATION_UNMERGE_SYSTEM,MATCH(Q8,DIFFERENTIATION_ID_DIFF,0)))</f>
        <v>Центральная котельная, п. Эркен-Шахар</v>
      </c>
      <c r="R11" s="2395" t="str">
        <f>IF(R8="","",INDEX(DIFFERENTIATION_UNMERGE_SYSTEM,MATCH(R8,DIFFERENTIATION_ID_DIFF,0)))</f>
        <v>Центральная котельная, п. Кавказский</v>
      </c>
      <c r="S11" s="2395" t="str">
        <f>IF(S8="","",INDEX(DIFFERENTIATION_UNMERGE_SYSTEM,MATCH(S8,DIFFERENTIATION_ID_DIFF,0)))</f>
        <v>Центральная котельная, п. Октябрьский</v>
      </c>
      <c r="T11" s="2395" t="str">
        <f>IF(T8="","",INDEX(DIFFERENTIATION_UNMERGE_SYSTEM,MATCH(T8,DIFFERENTIATION_ID_DIFF,0)))</f>
        <v>Центральная котельная, п. Ударный</v>
      </c>
      <c r="U11" s="2395" t="str">
        <f>IF(U8="","",INDEX(DIFFERENTIATION_UNMERGE_SYSTEM,MATCH(U8,DIFFERENTIATION_ID_DIFF,0)))</f>
        <v>Центральная котельная, ст. Преградная</v>
      </c>
      <c r="V11" s="2395" t="str">
        <f>IF(V8="","",INDEX(DIFFERENTIATION_UNMERGE_SYSTEM,MATCH(V8,DIFFERENTIATION_ID_DIFF,0)))</f>
        <v>Центральная котельная, с. Уруп</v>
      </c>
      <c r="W11" s="2395" t="str">
        <f>IF(W8="","",INDEX(DIFFERENTIATION_UNMERGE_SYSTEM,MATCH(W8,DIFFERENTIATION_ID_DIFF,0)))</f>
        <v>Центральная котельная, п. Медногорский</v>
      </c>
      <c r="X11" s="2395" t="str">
        <f>IF(X8="","",INDEX(DIFFERENTIATION_UNMERGE_SYSTEM,MATCH(X8,DIFFERENTIATION_ID_DIFF,0)))</f>
        <v>Центральная котельная, а. Хабез</v>
      </c>
      <c r="Y11" s="2127"/>
      <c r="AH11" s="675"/>
      <c r="AI11" s="758">
        <v>15</v>
      </c>
    </row>
    <row s="1635" customFormat="1" customHeight="1" ht="15.75">
      <c r="A12" s="759"/>
      <c r="C12" s="176"/>
      <c r="D12" s="2369" t="s">
        <v>380</v>
      </c>
      <c r="E12" s="2370"/>
      <c r="F12" s="2370"/>
      <c r="G12" s="887"/>
      <c r="H12" s="887"/>
      <c r="I12" s="2367"/>
      <c r="J12" s="2367"/>
      <c r="K12" s="2367"/>
      <c r="L12" s="2367"/>
      <c r="M12" s="2367"/>
      <c r="N12" s="2367"/>
      <c r="O12" s="2367"/>
      <c r="P12" s="2367"/>
      <c r="Q12" s="2367"/>
      <c r="R12" s="2367"/>
      <c r="S12" s="2367"/>
      <c r="T12" s="2367"/>
      <c r="U12" s="2367"/>
      <c r="V12" s="2367"/>
      <c r="W12" s="2367"/>
      <c r="X12" s="2367"/>
      <c r="Y12" s="2127"/>
      <c r="AH12" s="675"/>
      <c r="AI12" s="758">
        <v>15</v>
      </c>
    </row>
    <row customHeight="1" ht="35.699999999999996">
      <c r="C13" s="176"/>
      <c r="D13" s="761" t="s">
        <v>88</v>
      </c>
      <c r="E13" s="760" t="s">
        <v>382</v>
      </c>
      <c r="F13" s="760" t="s">
        <v>646</v>
      </c>
      <c r="G13" s="808" t="s">
        <v>383</v>
      </c>
      <c r="H13" s="754" t="s">
        <v>383</v>
      </c>
      <c r="I13" s="2262" t="s">
        <v>383</v>
      </c>
      <c r="J13" s="2262" t="s">
        <v>383</v>
      </c>
      <c r="K13" s="2262" t="s">
        <v>383</v>
      </c>
      <c r="L13" s="2262" t="s">
        <v>383</v>
      </c>
      <c r="M13" s="2262" t="s">
        <v>383</v>
      </c>
      <c r="N13" s="2262" t="s">
        <v>383</v>
      </c>
      <c r="O13" s="2262" t="s">
        <v>383</v>
      </c>
      <c r="P13" s="2262" t="s">
        <v>383</v>
      </c>
      <c r="Q13" s="2262" t="s">
        <v>383</v>
      </c>
      <c r="R13" s="2262" t="s">
        <v>383</v>
      </c>
      <c r="S13" s="2262" t="s">
        <v>383</v>
      </c>
      <c r="T13" s="2262" t="s">
        <v>383</v>
      </c>
      <c r="U13" s="2262" t="s">
        <v>383</v>
      </c>
      <c r="V13" s="2262" t="s">
        <v>383</v>
      </c>
      <c r="W13" s="2262" t="s">
        <v>383</v>
      </c>
      <c r="X13" s="2262" t="s">
        <v>383</v>
      </c>
      <c r="Y13" s="2127"/>
      <c r="AI13" s="505">
        <v>34</v>
      </c>
    </row>
    <row customHeight="1" ht="15" hidden="1">
      <c r="C14" s="176"/>
      <c r="D14" s="593" t="s">
        <v>161</v>
      </c>
      <c r="E14" s="593" t="s">
        <v>104</v>
      </c>
      <c r="F14" s="593" t="s">
        <v>90</v>
      </c>
      <c r="G14" s="659" t="str">
        <f>G1&amp;".1"</f>
        <v>.1</v>
      </c>
      <c r="H14" s="659" t="str">
        <f>H1&amp;".1"</f>
        <v>4.1</v>
      </c>
      <c r="I14" s="683" t="str">
        <f>I1&amp;".1"</f>
        <v>.1</v>
      </c>
      <c r="J14" s="683" t="str">
        <f>J1&amp;".1"</f>
        <v>.1</v>
      </c>
      <c r="K14" s="683" t="str">
        <f>K1&amp;".1"</f>
        <v>.1</v>
      </c>
      <c r="L14" s="683" t="str">
        <f>L1&amp;".1"</f>
        <v>.1</v>
      </c>
      <c r="M14" s="683" t="str">
        <f>M1&amp;".1"</f>
        <v>.1</v>
      </c>
      <c r="N14" s="683" t="str">
        <f>N1&amp;".1"</f>
        <v>.1</v>
      </c>
      <c r="O14" s="683" t="str">
        <f>O1&amp;".1"</f>
        <v>.1</v>
      </c>
      <c r="P14" s="683" t="str">
        <f>P1&amp;".1"</f>
        <v>.1</v>
      </c>
      <c r="Q14" s="683" t="str">
        <f>Q1&amp;".1"</f>
        <v>.1</v>
      </c>
      <c r="R14" s="683" t="str">
        <f>R1&amp;".1"</f>
        <v>.1</v>
      </c>
      <c r="S14" s="683" t="str">
        <f>S1&amp;".1"</f>
        <v>.1</v>
      </c>
      <c r="T14" s="683" t="str">
        <f>T1&amp;".1"</f>
        <v>.1</v>
      </c>
      <c r="U14" s="683" t="str">
        <f>U1&amp;".1"</f>
        <v>.1</v>
      </c>
      <c r="V14" s="683" t="str">
        <f>V1&amp;".1"</f>
        <v>.1</v>
      </c>
      <c r="W14" s="683" t="str">
        <f>W1&amp;".1"</f>
        <v>.1</v>
      </c>
      <c r="X14" s="683" t="str">
        <f>X1&amp;".1"</f>
        <v>.1</v>
      </c>
      <c r="Y14" s="289"/>
      <c r="AI14" s="505">
        <v>0</v>
      </c>
    </row>
    <row customHeight="1" ht="15.75">
      <c r="A15" s="505"/>
      <c r="C15" s="526"/>
      <c r="D15" s="521">
        <v>1</v>
      </c>
      <c r="E15" s="1930" t="str">
        <f>TP_P_A</f>
        <v>Количество поданных заявок</v>
      </c>
      <c r="F15" s="521" t="s">
        <v>1211</v>
      </c>
      <c r="G15" s="685"/>
      <c r="H15" s="685">
        <v>0</v>
      </c>
      <c r="I15" s="685">
        <v>0</v>
      </c>
      <c r="J15" s="685">
        <v>0</v>
      </c>
      <c r="K15" s="685">
        <v>0</v>
      </c>
      <c r="L15" s="685">
        <v>0</v>
      </c>
      <c r="M15" s="685">
        <v>0</v>
      </c>
      <c r="N15" s="685">
        <v>0</v>
      </c>
      <c r="O15" s="685">
        <v>0</v>
      </c>
      <c r="P15" s="685">
        <v>0</v>
      </c>
      <c r="Q15" s="685">
        <v>0</v>
      </c>
      <c r="R15" s="685">
        <v>0</v>
      </c>
      <c r="S15" s="685">
        <v>0</v>
      </c>
      <c r="T15" s="685">
        <v>0</v>
      </c>
      <c r="U15" s="685">
        <v>0</v>
      </c>
      <c r="V15" s="685">
        <v>0</v>
      </c>
      <c r="W15" s="685">
        <v>0</v>
      </c>
      <c r="X15" s="685">
        <v>0</v>
      </c>
      <c r="Y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AI15" s="505">
        <v>15</v>
      </c>
    </row>
    <row customHeight="1" ht="15.75">
      <c r="A16" s="505"/>
      <c r="C16" s="526"/>
      <c r="D16" s="521">
        <v>2</v>
      </c>
      <c r="E16" s="1930" t="str">
        <f>TP_P_B</f>
        <v>Количество рассмотренных заявок</v>
      </c>
      <c r="F16" s="521" t="s">
        <v>1211</v>
      </c>
      <c r="G16" s="685"/>
      <c r="H16" s="685">
        <v>0</v>
      </c>
      <c r="I16" s="685">
        <v>0</v>
      </c>
      <c r="J16" s="685">
        <v>0</v>
      </c>
      <c r="K16" s="685">
        <v>0</v>
      </c>
      <c r="L16" s="685">
        <v>0</v>
      </c>
      <c r="M16" s="685">
        <v>0</v>
      </c>
      <c r="N16" s="685">
        <v>0</v>
      </c>
      <c r="O16" s="685">
        <v>0</v>
      </c>
      <c r="P16" s="685">
        <v>0</v>
      </c>
      <c r="Q16" s="685">
        <v>0</v>
      </c>
      <c r="R16" s="685">
        <v>0</v>
      </c>
      <c r="S16" s="685">
        <v>0</v>
      </c>
      <c r="T16" s="685">
        <v>0</v>
      </c>
      <c r="U16" s="685">
        <v>0</v>
      </c>
      <c r="V16" s="685">
        <v>0</v>
      </c>
      <c r="W16" s="685">
        <v>0</v>
      </c>
      <c r="X16" s="685">
        <v>0</v>
      </c>
      <c r="Y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AI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1211</v>
      </c>
      <c r="G17" s="685"/>
      <c r="H17" s="685">
        <v>0</v>
      </c>
      <c r="I17" s="685">
        <v>0</v>
      </c>
      <c r="J17" s="685">
        <v>0</v>
      </c>
      <c r="K17" s="685">
        <v>0</v>
      </c>
      <c r="L17" s="685">
        <v>0</v>
      </c>
      <c r="M17" s="685">
        <v>0</v>
      </c>
      <c r="N17" s="685">
        <v>0</v>
      </c>
      <c r="O17" s="685">
        <v>0</v>
      </c>
      <c r="P17" s="685">
        <v>0</v>
      </c>
      <c r="Q17" s="685">
        <v>0</v>
      </c>
      <c r="R17" s="685">
        <v>0</v>
      </c>
      <c r="S17" s="685">
        <v>0</v>
      </c>
      <c r="T17" s="685">
        <v>0</v>
      </c>
      <c r="U17" s="685">
        <v>0</v>
      </c>
      <c r="V17" s="685">
        <v>0</v>
      </c>
      <c r="W17" s="685">
        <v>0</v>
      </c>
      <c r="X17" s="685">
        <v>0</v>
      </c>
      <c r="Y17" s="208" t="str">
        <f>TP_P_NOTE_V</f>
        <v>Указывается количество заявок с решением об отказе в течение отчетного квартала.</v>
      </c>
      <c r="AI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386</v>
      </c>
      <c r="G18" s="686"/>
      <c r="H18" s="686"/>
      <c r="I18" s="2353"/>
      <c r="J18" s="2353"/>
      <c r="K18" s="2353"/>
      <c r="L18" s="2353"/>
      <c r="M18" s="2353"/>
      <c r="N18" s="2353"/>
      <c r="O18" s="2353"/>
      <c r="P18" s="2353"/>
      <c r="Q18" s="2353"/>
      <c r="R18" s="2353"/>
      <c r="S18" s="2353"/>
      <c r="T18" s="2353"/>
      <c r="U18" s="2353"/>
      <c r="V18" s="2353"/>
      <c r="W18" s="2353"/>
      <c r="X18" s="2353"/>
      <c r="Y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I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0.16</v>
      </c>
      <c r="I19" s="687">
        <f>SUM(I20:I22)</f>
        <v>4.62</v>
      </c>
      <c r="J19" s="687">
        <f>SUM(J20:J22)</f>
        <v>2.65</v>
      </c>
      <c r="K19" s="687">
        <f>SUM(K20:K22)</f>
        <v>0.96</v>
      </c>
      <c r="L19" s="687">
        <f>SUM(L20:L22)</f>
        <v>0.83</v>
      </c>
      <c r="M19" s="687">
        <f>SUM(M20:M22)</f>
        <v>1.76</v>
      </c>
      <c r="N19" s="687">
        <f>SUM(N20:N22)</f>
        <v>0.29</v>
      </c>
      <c r="O19" s="687">
        <f>SUM(O20:O22)</f>
        <v>0</v>
      </c>
      <c r="P19" s="687">
        <f>SUM(P20:P22)</f>
        <v>0.46</v>
      </c>
      <c r="Q19" s="687">
        <f>SUM(Q20:Q22)</f>
        <v>0.37</v>
      </c>
      <c r="R19" s="687">
        <f>SUM(R20:R22)</f>
        <v>9.17</v>
      </c>
      <c r="S19" s="687">
        <f>SUM(S20:S22)</f>
        <v>0.6</v>
      </c>
      <c r="T19" s="687">
        <f>SUM(T20:T22)</f>
        <v>0.28</v>
      </c>
      <c r="U19" s="687">
        <f>SUM(U20:U22)</f>
        <v>0.17</v>
      </c>
      <c r="V19" s="687">
        <f>SUM(V20:V22)</f>
        <v>0.19</v>
      </c>
      <c r="W19" s="687">
        <f>SUM(W20:W22)</f>
        <v>2.04</v>
      </c>
      <c r="X19" s="687">
        <f>SUM(X20:X22)</f>
        <v>4.17</v>
      </c>
      <c r="Y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I19" s="505">
        <v>57</v>
      </c>
    </row>
    <row customHeight="1" ht="15" hidden="1">
      <c r="D20" s="509" t="s">
        <v>1212</v>
      </c>
      <c r="E20" s="688"/>
      <c r="F20" s="509"/>
      <c r="G20" s="509"/>
      <c r="H20" s="509"/>
      <c r="I20" s="1635"/>
      <c r="J20" s="1635"/>
      <c r="K20" s="1635"/>
      <c r="L20" s="1635"/>
      <c r="M20" s="1635"/>
      <c r="N20" s="1635"/>
      <c r="O20" s="1635"/>
      <c r="P20" s="1635"/>
      <c r="Q20" s="1635"/>
      <c r="R20" s="1635"/>
      <c r="S20" s="1635"/>
      <c r="T20" s="1635"/>
      <c r="U20" s="1635"/>
      <c r="V20" s="1635"/>
      <c r="W20" s="1635"/>
      <c r="X20" s="1635"/>
      <c r="Y20" s="1763"/>
      <c r="AI20" s="505">
        <v>0</v>
      </c>
    </row>
    <row customHeight="1" ht="29.25">
      <c r="C21" s="451"/>
      <c r="D21" s="539" t="s">
        <v>393</v>
      </c>
      <c r="E21" s="670" t="s">
        <v>1213</v>
      </c>
      <c r="F21" s="1761" t="str">
        <f>IF(TEMPLATE_SPHERE="HEAT","Гкал/час","тыс. куб. м/сутки")</f>
        <v>Гкал/час</v>
      </c>
      <c r="G21" s="680"/>
      <c r="H21" s="680">
        <v>0.16</v>
      </c>
      <c r="I21" s="680">
        <v>4.62</v>
      </c>
      <c r="J21" s="680">
        <v>2.65</v>
      </c>
      <c r="K21" s="680">
        <v>0.96</v>
      </c>
      <c r="L21" s="680">
        <v>0.83</v>
      </c>
      <c r="M21" s="680">
        <v>1.76</v>
      </c>
      <c r="N21" s="680">
        <v>0.29</v>
      </c>
      <c r="O21" s="680">
        <v>0</v>
      </c>
      <c r="P21" s="680">
        <v>0.46</v>
      </c>
      <c r="Q21" s="680">
        <v>0.37</v>
      </c>
      <c r="R21" s="680">
        <v>9.17</v>
      </c>
      <c r="S21" s="680">
        <v>0.6</v>
      </c>
      <c r="T21" s="680">
        <v>0.28</v>
      </c>
      <c r="U21" s="680">
        <v>0.17</v>
      </c>
      <c r="V21" s="680">
        <v>0.19</v>
      </c>
      <c r="W21" s="680">
        <v>2.04</v>
      </c>
      <c r="X21" s="680">
        <v>4.17</v>
      </c>
      <c r="Y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I21" s="505">
        <v>28</v>
      </c>
    </row>
    <row customHeight="1" ht="15.75">
      <c r="A22" s="505"/>
      <c r="C22" s="505"/>
      <c r="D22" s="347"/>
      <c r="E22" s="580" t="s">
        <v>1214</v>
      </c>
      <c r="F22" s="572"/>
      <c r="G22" s="572"/>
      <c r="H22" s="572"/>
      <c r="I22" s="2912"/>
      <c r="J22" s="2913"/>
      <c r="K22" s="2914"/>
      <c r="L22" s="2915"/>
      <c r="M22" s="2916"/>
      <c r="N22" s="2917"/>
      <c r="O22" s="2918"/>
      <c r="P22" s="2919"/>
      <c r="Q22" s="2920"/>
      <c r="R22" s="2921"/>
      <c r="S22" s="2922"/>
      <c r="T22" s="2923"/>
      <c r="U22" s="2924"/>
      <c r="V22" s="2925"/>
      <c r="W22" s="2926"/>
      <c r="X22" s="2927"/>
      <c r="Y22" s="2171"/>
      <c r="AH22" s="505"/>
      <c r="AI22" s="505">
        <v>15</v>
      </c>
    </row>
    <row customHeight="1" ht="22.5" hidden="1">
      <c r="A23" s="449" t="s">
        <v>82</v>
      </c>
      <c r="B23" s="505">
        <v>0</v>
      </c>
      <c r="C23" s="683">
        <v>4</v>
      </c>
      <c r="D23" s="505">
        <v>6</v>
      </c>
      <c r="E23" s="505">
        <v>36</v>
      </c>
      <c r="F23" s="505">
        <v>9</v>
      </c>
      <c r="G23" s="758">
        <v>0</v>
      </c>
      <c r="H23" s="505">
        <v>40</v>
      </c>
      <c r="I23" s="1635">
        <v>0</v>
      </c>
      <c r="J23" s="1635">
        <v>0</v>
      </c>
      <c r="K23" s="1635">
        <v>0</v>
      </c>
      <c r="L23" s="1635">
        <v>0</v>
      </c>
      <c r="M23" s="1635">
        <v>0</v>
      </c>
      <c r="N23" s="1635">
        <v>0</v>
      </c>
      <c r="O23" s="1635">
        <v>0</v>
      </c>
      <c r="P23" s="1635">
        <v>0</v>
      </c>
      <c r="Q23" s="1635">
        <v>0</v>
      </c>
      <c r="R23" s="1635">
        <v>0</v>
      </c>
      <c r="S23" s="1635">
        <v>0</v>
      </c>
      <c r="T23" s="1635">
        <v>0</v>
      </c>
      <c r="U23" s="1635">
        <v>0</v>
      </c>
      <c r="V23" s="1635">
        <v>0</v>
      </c>
      <c r="W23" s="1635">
        <v>0</v>
      </c>
      <c r="X23" s="1635">
        <v>0</v>
      </c>
      <c r="Y23" s="417">
        <v>93</v>
      </c>
      <c r="Z23" s="505">
        <v>10</v>
      </c>
      <c r="AA23" s="505">
        <v>10</v>
      </c>
      <c r="AB23" s="505">
        <v>10</v>
      </c>
      <c r="AC23" s="505">
        <v>10</v>
      </c>
      <c r="AD23" s="505">
        <v>10</v>
      </c>
      <c r="AE23" s="505">
        <v>10</v>
      </c>
      <c r="AF23" s="505">
        <v>10</v>
      </c>
      <c r="AG23" s="505">
        <v>10</v>
      </c>
      <c r="AH23" s="675">
        <v>10</v>
      </c>
      <c r="AI23" s="505">
        <v>23</v>
      </c>
    </row>
  </sheetData>
  <sheetProtection formatColumns="0" formatRows="0" autoFilter="0" sort="0" insertRows="0" insertColumns="1" deleteRows="0" deleteColumns="0"/>
  <mergeCells count="8">
    <mergeCell ref="Y21:Y22"/>
    <mergeCell ref="Y9:Y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X18">
      <formula1>900</formula1>
    </dataValidation>
    <dataValidation type="whole" allowBlank="1" showErrorMessage="1" errorTitle="Ошибка" error="Допускается ввод только неотрицательных целых чисел!" sqref="G15:X17">
      <formula1>0</formula1>
      <formula2>9.99999999999999E+23</formula2>
    </dataValidation>
    <dataValidation type="decimal" allowBlank="1" showErrorMessage="1" errorTitle="Ошибка" error="Допускается ввод только действительных чисел!" sqref="G2:X2 G21:X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DC628-0598-9CD8-33B4-1399072EE77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КЧРГУП "Теплоэнерго"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380</v>
      </c>
      <c r="E9" s="2209"/>
      <c r="F9" s="2209"/>
      <c r="G9" s="2389" t="s">
        <v>381</v>
      </c>
      <c r="Q9" s="83">
        <v>14</v>
      </c>
    </row>
    <row customHeight="1" ht="24">
      <c r="C10" s="96"/>
      <c r="D10" s="105" t="s">
        <v>88</v>
      </c>
      <c r="E10" s="108" t="s">
        <v>382</v>
      </c>
      <c r="F10" s="108" t="s">
        <v>470</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386</v>
      </c>
      <c r="G12" s="151"/>
      <c r="Q12" s="83">
        <v>62</v>
      </c>
    </row>
    <row customHeight="1" ht="24">
      <c r="A13" s="192"/>
      <c r="C13" s="96"/>
      <c r="D13" s="147" t="s">
        <v>1118</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386</v>
      </c>
      <c r="G13" s="151"/>
      <c r="Q13" s="83">
        <v>23</v>
      </c>
    </row>
    <row customHeight="1" ht="14.699999999999998">
      <c r="A14" s="192"/>
      <c r="C14" s="96"/>
      <c r="D14" s="147" t="s">
        <v>1154</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1215</v>
      </c>
      <c r="F15" s="201"/>
      <c r="G15" s="2171"/>
      <c r="Q15" s="83">
        <v>15</v>
      </c>
    </row>
    <row customHeight="1" ht="14.699999999999998">
      <c r="A16" s="192"/>
      <c r="C16" s="96"/>
      <c r="D16" s="147" t="s">
        <v>1120</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386</v>
      </c>
      <c r="G16" s="337"/>
      <c r="Q16" s="83">
        <v>14</v>
      </c>
    </row>
    <row customHeight="1" ht="14.699999999999998">
      <c r="A17" s="192"/>
      <c r="C17" s="96"/>
      <c r="D17" s="147" t="s">
        <v>1162</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1216</v>
      </c>
      <c r="F18" s="338"/>
      <c r="G18" s="2171"/>
      <c r="I18" s="350"/>
      <c r="J18" s="350"/>
      <c r="Q18" s="342">
        <v>21</v>
      </c>
    </row>
    <row s="1635" customFormat="1" customHeight="1" ht="256.5" hidden="1">
      <c r="A19" s="343"/>
      <c r="B19" s="417"/>
      <c r="C19" s="376"/>
      <c r="D19" s="884" t="s">
        <v>1122</v>
      </c>
      <c r="E19" s="883" t="s">
        <v>1217</v>
      </c>
      <c r="F19" s="385"/>
      <c r="G19" s="337" t="s">
        <v>1218</v>
      </c>
      <c r="I19" s="500"/>
      <c r="J19" s="500"/>
      <c r="Q19" s="758">
        <v>0</v>
      </c>
    </row>
    <row s="1635" customFormat="1" customHeight="1" ht="14.699999999999998">
      <c r="A20" s="343"/>
      <c r="B20" s="146"/>
      <c r="C20" s="307"/>
      <c r="D20" s="885">
        <v>2</v>
      </c>
      <c r="E20" s="330" t="s">
        <v>1219</v>
      </c>
      <c r="F20" s="198" t="s">
        <v>386</v>
      </c>
      <c r="G20" s="337"/>
      <c r="I20" s="350"/>
      <c r="J20" s="350"/>
      <c r="Q20" s="342">
        <v>14</v>
      </c>
    </row>
    <row s="1635" customFormat="1" customHeight="1" ht="18.75" hidden="1">
      <c r="A21" s="343"/>
      <c r="B21" s="146"/>
      <c r="C21" s="307"/>
      <c r="D21" s="333" t="s">
        <v>732</v>
      </c>
      <c r="E21" s="332"/>
      <c r="F21" s="331"/>
      <c r="G21" s="341"/>
      <c r="H21" s="334"/>
      <c r="I21" s="350"/>
      <c r="J21" s="350"/>
      <c r="Q21" s="342">
        <v>0</v>
      </c>
    </row>
    <row customHeight="1" ht="15.75">
      <c r="A22" s="192"/>
      <c r="C22" s="96"/>
      <c r="D22" s="109"/>
      <c r="E22" s="203" t="s">
        <v>402</v>
      </c>
      <c r="F22" s="338"/>
      <c r="G22" s="339"/>
      <c r="Q22" s="83">
        <v>15</v>
      </c>
    </row>
    <row s="1635" customFormat="1" customHeight="1" ht="22.5" hidden="1">
      <c r="A23" s="343"/>
      <c r="B23" s="1160"/>
      <c r="C23" s="376"/>
      <c r="D23" s="1673" t="s">
        <v>104</v>
      </c>
      <c r="E23" s="197" t="s">
        <v>1220</v>
      </c>
      <c r="F23" s="1670" t="s">
        <v>386</v>
      </c>
      <c r="G23" s="345"/>
      <c r="I23" s="1624"/>
      <c r="J23" s="1624"/>
      <c r="Q23" s="1631">
        <v>0</v>
      </c>
    </row>
    <row s="1635" customFormat="1" customHeight="1" ht="14.25" hidden="1">
      <c r="A24" s="343"/>
      <c r="B24" s="1160"/>
      <c r="C24" s="376"/>
      <c r="D24" s="1673" t="s">
        <v>804</v>
      </c>
      <c r="E24" s="1672" t="s">
        <v>1221</v>
      </c>
      <c r="F24" s="1670" t="s">
        <v>386</v>
      </c>
      <c r="G24" s="337"/>
      <c r="I24" s="1624"/>
      <c r="J24" s="1624"/>
      <c r="Q24" s="1631">
        <v>0</v>
      </c>
    </row>
    <row s="1635" customFormat="1" customHeight="1" ht="14.25" hidden="1">
      <c r="A25" s="343"/>
      <c r="B25" s="1160"/>
      <c r="C25" s="376"/>
      <c r="D25" s="1673" t="s">
        <v>807</v>
      </c>
      <c r="E25" s="195"/>
      <c r="F25" s="385"/>
      <c r="G25" s="2169" t="s">
        <v>1222</v>
      </c>
      <c r="I25" s="1624"/>
      <c r="J25" s="1624"/>
      <c r="Q25" s="1631">
        <v>0</v>
      </c>
    </row>
    <row s="1635" customFormat="1" customHeight="1" ht="22.5" hidden="1">
      <c r="A26" s="343"/>
      <c r="B26" s="1160"/>
      <c r="C26" s="376"/>
      <c r="D26" s="347"/>
      <c r="E26" s="349" t="s">
        <v>1223</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5DC827-27B8-8642-5004-7E0DC6C43BAB}"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105</v>
      </c>
      <c r="D2" s="1673"/>
      <c r="E2" s="199"/>
      <c r="F2" s="1670"/>
      <c r="G2" s="1670" t="s">
        <v>386</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105</v>
      </c>
      <c r="D4" s="1673"/>
      <c r="E4" s="205" t="s">
        <v>1224</v>
      </c>
      <c r="F4" s="1670"/>
      <c r="G4" s="257"/>
      <c r="H4" s="1670" t="s">
        <v>386</v>
      </c>
      <c r="K4" s="1624"/>
      <c r="L4" s="1624"/>
      <c r="M4" s="1631">
        <v>0</v>
      </c>
    </row>
    <row s="1635" customFormat="1" customHeight="1" ht="14.25" hidden="1">
      <c r="A5" s="1362"/>
      <c r="B5" s="1160"/>
      <c r="C5" s="344"/>
      <c r="K5" s="1624"/>
      <c r="L5" s="1624"/>
      <c r="M5" s="1631">
        <v>0</v>
      </c>
    </row>
    <row s="1635" customFormat="1" customHeight="1" ht="18.75" hidden="1">
      <c r="A6" s="1683"/>
      <c r="B6" s="1160"/>
      <c r="C6" s="1730" t="s">
        <v>105</v>
      </c>
      <c r="D6" s="1673"/>
      <c r="E6" s="206" t="s">
        <v>1225</v>
      </c>
      <c r="F6" s="1670"/>
      <c r="G6" s="257"/>
      <c r="H6" s="1670" t="s">
        <v>386</v>
      </c>
      <c r="K6" s="1624"/>
      <c r="L6" s="1624"/>
      <c r="M6" s="1631">
        <v>0</v>
      </c>
    </row>
    <row s="1635" customFormat="1" customHeight="1" ht="14.25" hidden="1">
      <c r="A7" s="1362"/>
      <c r="B7" s="1160"/>
      <c r="C7" s="344"/>
      <c r="K7" s="1624"/>
      <c r="L7" s="1624"/>
      <c r="M7" s="1631">
        <v>0</v>
      </c>
    </row>
    <row s="1635" customFormat="1" customHeight="1" ht="18.75" hidden="1">
      <c r="A8" s="1683"/>
      <c r="B8" s="1160"/>
      <c r="C8" s="1730" t="s">
        <v>105</v>
      </c>
      <c r="D8" s="1673"/>
      <c r="E8" s="206" t="s">
        <v>1226</v>
      </c>
      <c r="F8" s="1670"/>
      <c r="G8" s="257"/>
      <c r="H8" s="1670" t="s">
        <v>386</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105</v>
      </c>
      <c r="D10" s="1673"/>
      <c r="E10" s="206" t="s">
        <v>1227</v>
      </c>
      <c r="F10" s="1670"/>
      <c r="G10" s="1674"/>
      <c r="H10" s="1670" t="s">
        <v>386</v>
      </c>
      <c r="K10" s="1624"/>
      <c r="L10" s="1624" t="s">
        <v>1228</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КЧРГУП "Теплоэнерго"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380</v>
      </c>
      <c r="E18" s="2209"/>
      <c r="F18" s="2209"/>
      <c r="G18" s="2209"/>
      <c r="H18" s="2209"/>
      <c r="I18" s="2389" t="s">
        <v>381</v>
      </c>
      <c r="M18" s="83">
        <v>21</v>
      </c>
    </row>
    <row customHeight="1" ht="22.049999999999997">
      <c r="C19" s="96"/>
      <c r="D19" s="105" t="s">
        <v>88</v>
      </c>
      <c r="E19" s="108" t="s">
        <v>382</v>
      </c>
      <c r="F19" s="108"/>
      <c r="G19" s="108" t="s">
        <v>383</v>
      </c>
      <c r="H19" s="108" t="s">
        <v>470</v>
      </c>
      <c r="I19" s="2389"/>
      <c r="M19" s="83">
        <v>21</v>
      </c>
    </row>
    <row customHeight="1" ht="12" hidden="1">
      <c r="C20" s="96"/>
      <c r="D20" s="87"/>
      <c r="E20" s="87"/>
      <c r="F20" s="87"/>
      <c r="G20" s="87"/>
      <c r="H20" s="87"/>
      <c r="I20" s="87"/>
      <c r="M20" s="83">
        <v>0</v>
      </c>
    </row>
    <row customHeight="1" ht="14.699999999999998">
      <c r="A21" s="1683"/>
      <c r="C21" s="96"/>
      <c r="D21" s="147">
        <v>1</v>
      </c>
      <c r="E21" s="2461" t="s">
        <v>1229</v>
      </c>
      <c r="F21" s="2461"/>
      <c r="G21" s="2461"/>
      <c r="H21" s="2461"/>
      <c r="I21" s="208"/>
      <c r="M21" s="83">
        <v>14</v>
      </c>
    </row>
    <row customHeight="1" ht="21">
      <c r="A22" s="1683"/>
      <c r="C22" s="96"/>
      <c r="D22" s="147" t="s">
        <v>1118</v>
      </c>
      <c r="E22" s="194" t="s">
        <v>1230</v>
      </c>
      <c r="F22" s="198"/>
      <c r="G22" s="1737"/>
      <c r="H22" s="198" t="s">
        <v>386</v>
      </c>
      <c r="I22" s="151" t="s">
        <v>1231</v>
      </c>
      <c r="M22" s="83">
        <v>20</v>
      </c>
    </row>
    <row customHeight="1" ht="60">
      <c r="A23" s="1683"/>
      <c r="C23" s="96"/>
      <c r="D23" s="147" t="s">
        <v>1120</v>
      </c>
      <c r="E23" s="194" t="s">
        <v>1232</v>
      </c>
      <c r="F23" s="198"/>
      <c r="G23" s="257"/>
      <c r="H23" s="213"/>
      <c r="I23" s="258" t="s">
        <v>1233</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386</v>
      </c>
      <c r="H24" s="213"/>
      <c r="I24" s="259" t="s">
        <v>727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404</v>
      </c>
      <c r="E26" s="199"/>
      <c r="F26" s="198"/>
      <c r="G26" s="198" t="s">
        <v>386</v>
      </c>
      <c r="H26" s="213"/>
      <c r="I26" s="2169" t="s">
        <v>1234</v>
      </c>
      <c r="M26" s="83">
        <v>14</v>
      </c>
    </row>
    <row customHeight="1" ht="15.75">
      <c r="A27" s="1683" t="s">
        <v>161</v>
      </c>
      <c r="C27" s="96"/>
      <c r="D27" s="109"/>
      <c r="E27" s="203" t="s">
        <v>402</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849</v>
      </c>
      <c r="E29" s="205" t="s">
        <v>1224</v>
      </c>
      <c r="F29" s="198"/>
      <c r="G29" s="257"/>
      <c r="H29" s="198" t="s">
        <v>386</v>
      </c>
      <c r="I29" s="2169" t="s">
        <v>1235</v>
      </c>
      <c r="M29" s="83">
        <v>20</v>
      </c>
    </row>
    <row customHeight="1" ht="15.75">
      <c r="A30" s="1683" t="s">
        <v>104</v>
      </c>
      <c r="C30" s="96"/>
      <c r="D30" s="109"/>
      <c r="E30" s="203" t="s">
        <v>402</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393</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1236</v>
      </c>
      <c r="E33" s="206" t="s">
        <v>1225</v>
      </c>
      <c r="F33" s="198"/>
      <c r="G33" s="257"/>
      <c r="H33" s="198" t="s">
        <v>386</v>
      </c>
      <c r="I33" s="2169" t="s">
        <v>1237</v>
      </c>
      <c r="M33" s="83">
        <v>14</v>
      </c>
    </row>
    <row customHeight="1" ht="15.75">
      <c r="A34" s="1683" t="s">
        <v>90</v>
      </c>
      <c r="C34" s="96"/>
      <c r="D34" s="109"/>
      <c r="E34" s="204" t="s">
        <v>402</v>
      </c>
      <c r="F34" s="200"/>
      <c r="G34" s="200"/>
      <c r="H34" s="201"/>
      <c r="I34" s="2171"/>
      <c r="M34" s="83">
        <v>15</v>
      </c>
    </row>
    <row customHeight="1" ht="25.2">
      <c r="A35" s="1683"/>
      <c r="C35" s="96"/>
      <c r="D35" s="147" t="s">
        <v>977</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1238</v>
      </c>
      <c r="E36" s="206" t="s">
        <v>1226</v>
      </c>
      <c r="F36" s="198"/>
      <c r="G36" s="257"/>
      <c r="H36" s="198" t="s">
        <v>386</v>
      </c>
      <c r="I36" s="2143" t="s">
        <v>1239</v>
      </c>
      <c r="M36" s="83">
        <v>14</v>
      </c>
    </row>
    <row customHeight="1" ht="15.75">
      <c r="A37" s="1683" t="s">
        <v>91</v>
      </c>
      <c r="C37" s="96"/>
      <c r="D37" s="109"/>
      <c r="E37" s="204" t="s">
        <v>402</v>
      </c>
      <c r="F37" s="200"/>
      <c r="G37" s="200"/>
      <c r="H37" s="201"/>
      <c r="I37" s="2143"/>
      <c r="M37" s="83">
        <v>15</v>
      </c>
    </row>
    <row customHeight="1" ht="27.299999999999997">
      <c r="A38" s="1683"/>
      <c r="C38" s="96"/>
      <c r="D38" s="147" t="s">
        <v>978</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979</v>
      </c>
      <c r="E39" s="206" t="s">
        <v>1227</v>
      </c>
      <c r="F39" s="198"/>
      <c r="G39" s="207"/>
      <c r="H39" s="198" t="s">
        <v>386</v>
      </c>
      <c r="I39" s="2169" t="s">
        <v>1240</v>
      </c>
      <c r="L39" s="155" t="s">
        <v>1228</v>
      </c>
      <c r="M39" s="83">
        <v>14</v>
      </c>
    </row>
    <row customHeight="1" ht="15.75">
      <c r="A40" s="1683" t="s">
        <v>116</v>
      </c>
      <c r="C40" s="96"/>
      <c r="D40" s="109"/>
      <c r="E40" s="204" t="s">
        <v>402</v>
      </c>
      <c r="F40" s="200"/>
      <c r="G40" s="200"/>
      <c r="H40" s="201"/>
      <c r="I40" s="2171"/>
      <c r="M40" s="83">
        <v>15</v>
      </c>
    </row>
    <row s="1823" customFormat="1" customHeight="1" ht="3">
      <c r="A41" s="1683"/>
      <c r="K41" s="196"/>
      <c r="L41" s="196"/>
      <c r="M41" s="140">
        <v>3</v>
      </c>
    </row>
    <row customHeight="1" ht="26.25">
      <c r="D42" s="1681" t="s">
        <v>899</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4757D-305B-9575-EDAA-C88539D5BB5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237</v>
      </c>
      <c r="B2" s="1780" t="s">
        <v>238</v>
      </c>
      <c r="C2" s="369"/>
      <c r="D2" s="344"/>
      <c r="E2" s="1031"/>
      <c r="F2" s="1031"/>
      <c r="G2" s="2427" t="str">
        <f>INDEX(PT_DIFFERENTIATION_NTAR,MATCH(B2,PT_DIFFERENTIATION_NTAR_ID,0))</f>
        <v/>
      </c>
      <c r="H2" s="1864"/>
      <c r="I2" s="1739"/>
      <c r="J2" s="1773"/>
      <c r="K2" s="1865"/>
      <c r="L2" s="1864" t="s">
        <v>386</v>
      </c>
      <c r="M2" s="1875"/>
      <c r="N2" s="334"/>
      <c r="O2" s="1624"/>
      <c r="P2" s="1624"/>
      <c r="AH2" s="1631">
        <v>0</v>
      </c>
    </row>
    <row s="1635" customFormat="1" customHeight="1" ht="18.75" hidden="1">
      <c r="A3" s="1780"/>
      <c r="B3" s="1780"/>
      <c r="C3" s="369" t="s">
        <v>1241</v>
      </c>
      <c r="D3" s="344"/>
      <c r="E3" s="1031"/>
      <c r="F3" s="1031"/>
      <c r="G3" s="2427"/>
      <c r="H3" s="1500"/>
      <c r="I3" s="651" t="s">
        <v>1242</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237</v>
      </c>
      <c r="B5" s="1780" t="s">
        <v>238</v>
      </c>
      <c r="C5" s="369"/>
      <c r="D5" s="344"/>
      <c r="E5" s="1031"/>
      <c r="F5" s="1031"/>
      <c r="G5" s="2427" t="str">
        <f>INDEX(PT_DIFFERENTIATION_NTAR,MATCH(B5,PT_DIFFERENTIATION_NTAR_ID,0))</f>
        <v/>
      </c>
      <c r="H5" s="1864"/>
      <c r="I5" s="1739"/>
      <c r="J5" s="1773"/>
      <c r="K5" s="1778"/>
      <c r="L5" s="1864" t="s">
        <v>386</v>
      </c>
      <c r="M5" s="1875"/>
      <c r="N5" s="334"/>
      <c r="O5" s="1624"/>
      <c r="P5" s="1624"/>
      <c r="AH5" s="1631">
        <v>0</v>
      </c>
    </row>
    <row s="1635" customFormat="1" customHeight="1" ht="18.75" hidden="1">
      <c r="A6" s="1780"/>
      <c r="B6" s="1780"/>
      <c r="C6" s="369" t="s">
        <v>1243</v>
      </c>
      <c r="D6" s="344"/>
      <c r="E6" s="1031"/>
      <c r="F6" s="1031"/>
      <c r="G6" s="2427"/>
      <c r="H6" s="1500"/>
      <c r="I6" s="651" t="s">
        <v>1242</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386</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386</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380</v>
      </c>
      <c r="F19" s="2209"/>
      <c r="G19" s="2209"/>
      <c r="H19" s="2209"/>
      <c r="I19" s="2209"/>
      <c r="J19" s="2209"/>
      <c r="K19" s="2209"/>
      <c r="L19" s="2209"/>
      <c r="M19" s="2389" t="s">
        <v>381</v>
      </c>
      <c r="AH19" s="374">
        <v>21</v>
      </c>
    </row>
    <row customHeight="1" ht="22.049999999999997">
      <c r="D20" s="376"/>
      <c r="E20" s="2277" t="s">
        <v>88</v>
      </c>
      <c r="F20" s="2224" t="s">
        <v>205</v>
      </c>
      <c r="G20" s="2224" t="s">
        <v>206</v>
      </c>
      <c r="H20" s="2386" t="s">
        <v>1244</v>
      </c>
      <c r="I20" s="2387"/>
      <c r="J20" s="2433"/>
      <c r="K20" s="2224" t="s">
        <v>383</v>
      </c>
      <c r="L20" s="2224" t="s">
        <v>470</v>
      </c>
      <c r="M20" s="2389"/>
      <c r="AH20" s="374">
        <v>21</v>
      </c>
    </row>
    <row customHeight="1" ht="22.049999999999997">
      <c r="D21" s="376"/>
      <c r="E21" s="2279"/>
      <c r="F21" s="2225"/>
      <c r="G21" s="2225"/>
      <c r="H21" s="2218" t="s">
        <v>1245</v>
      </c>
      <c r="I21" s="2220"/>
      <c r="J21" s="108" t="s">
        <v>1246</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161</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386</v>
      </c>
      <c r="L23" s="2461"/>
      <c r="M23" s="1769"/>
      <c r="N23" s="334"/>
      <c r="AH23" s="374">
        <v>19</v>
      </c>
    </row>
    <row customHeight="1" ht="60.75" hidden="1">
      <c r="A24" s="1780" t="s">
        <v>237</v>
      </c>
      <c r="B24" s="1780" t="s">
        <v>238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386</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1241</v>
      </c>
      <c r="D25" s="2466"/>
      <c r="E25" s="2204"/>
      <c r="F25" s="2470"/>
      <c r="G25" s="2427"/>
      <c r="H25" s="1500"/>
      <c r="I25" s="651" t="s">
        <v>1242</v>
      </c>
      <c r="J25" s="571"/>
      <c r="K25" s="1500"/>
      <c r="L25" s="214"/>
      <c r="M25" s="2170"/>
      <c r="N25" s="334"/>
      <c r="O25" s="1624"/>
      <c r="P25" s="1624"/>
      <c r="AH25" s="1631">
        <v>0</v>
      </c>
    </row>
    <row customHeight="1" ht="0.75" hidden="1">
      <c r="A26" s="1780"/>
      <c r="B26" s="1780"/>
      <c r="C26" s="369" t="s">
        <v>1247</v>
      </c>
      <c r="D26" s="2466"/>
      <c r="E26" s="2204"/>
      <c r="F26" s="2383"/>
      <c r="G26" s="400"/>
      <c r="H26" s="1500"/>
      <c r="I26" s="395"/>
      <c r="J26" s="349"/>
      <c r="K26" s="1500"/>
      <c r="L26" s="201"/>
      <c r="M26" s="2170"/>
      <c r="N26" s="334"/>
      <c r="AH26" s="374">
        <v>0</v>
      </c>
    </row>
    <row s="1635" customFormat="1" customHeight="1" ht="45" hidden="1">
      <c r="A27" s="1780" t="s">
        <v>242</v>
      </c>
      <c r="B27" s="1780" t="s">
        <v>243</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386</v>
      </c>
      <c r="M27" s="2170"/>
      <c r="N27" s="334"/>
      <c r="O27" s="1624"/>
      <c r="P27" s="1624"/>
      <c r="AH27" s="1631">
        <v>0</v>
      </c>
    </row>
    <row s="1635" customFormat="1" customHeight="1" ht="18.75" hidden="1">
      <c r="A28" s="1780"/>
      <c r="B28" s="1780"/>
      <c r="C28" s="369" t="s">
        <v>1241</v>
      </c>
      <c r="D28" s="2462"/>
      <c r="E28" s="2463"/>
      <c r="F28" s="2464"/>
      <c r="G28" s="2427"/>
      <c r="H28" s="1500"/>
      <c r="I28" s="651" t="s">
        <v>1242</v>
      </c>
      <c r="J28" s="571"/>
      <c r="K28" s="1500"/>
      <c r="L28" s="214"/>
      <c r="M28" s="2170"/>
      <c r="N28" s="334"/>
      <c r="O28" s="1624"/>
      <c r="P28" s="1624"/>
      <c r="AH28" s="1631">
        <v>0</v>
      </c>
    </row>
    <row s="1635" customFormat="1" customHeight="1" ht="0.75" hidden="1">
      <c r="A29" s="1780"/>
      <c r="B29" s="1780"/>
      <c r="C29" s="369" t="s">
        <v>1247</v>
      </c>
      <c r="D29" s="2462"/>
      <c r="E29" s="2204"/>
      <c r="F29" s="2383"/>
      <c r="G29" s="400"/>
      <c r="H29" s="1500"/>
      <c r="I29" s="651"/>
      <c r="J29" s="571"/>
      <c r="K29" s="1500"/>
      <c r="L29" s="214"/>
      <c r="M29" s="2170"/>
      <c r="N29" s="334"/>
      <c r="O29" s="1624"/>
      <c r="P29" s="1624"/>
      <c r="AH29" s="1631">
        <v>0</v>
      </c>
    </row>
    <row s="1635" customFormat="1" customHeight="1" ht="45" hidden="1">
      <c r="A30" s="1780" t="s">
        <v>249</v>
      </c>
      <c r="B30" s="1780" t="s">
        <v>250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386</v>
      </c>
      <c r="M30" s="2170"/>
      <c r="N30" s="334"/>
      <c r="O30" s="1624"/>
      <c r="P30" s="1624"/>
      <c r="AH30" s="1631">
        <v>0</v>
      </c>
    </row>
    <row s="1635" customFormat="1" customHeight="1" ht="18.75" hidden="1">
      <c r="A31" s="1780"/>
      <c r="B31" s="1780"/>
      <c r="C31" s="369" t="s">
        <v>1241</v>
      </c>
      <c r="D31" s="2462"/>
      <c r="E31" s="2204"/>
      <c r="F31" s="2383"/>
      <c r="G31" s="2427"/>
      <c r="H31" s="1500"/>
      <c r="I31" s="651" t="s">
        <v>1242</v>
      </c>
      <c r="J31" s="571"/>
      <c r="K31" s="1500"/>
      <c r="L31" s="214"/>
      <c r="M31" s="2170"/>
      <c r="N31" s="334"/>
      <c r="O31" s="1624"/>
      <c r="P31" s="1624"/>
      <c r="AH31" s="1631">
        <v>0</v>
      </c>
    </row>
    <row s="1635" customFormat="1" customHeight="1" ht="0.75" hidden="1">
      <c r="A32" s="1780"/>
      <c r="B32" s="1780"/>
      <c r="C32" s="369" t="s">
        <v>1247</v>
      </c>
      <c r="D32" s="2462"/>
      <c r="E32" s="2204"/>
      <c r="F32" s="2383"/>
      <c r="G32" s="400"/>
      <c r="H32" s="1500"/>
      <c r="I32" s="651"/>
      <c r="J32" s="571"/>
      <c r="K32" s="1500"/>
      <c r="L32" s="214"/>
      <c r="M32" s="2170"/>
      <c r="N32" s="334"/>
      <c r="O32" s="1624"/>
      <c r="P32" s="1624"/>
      <c r="AH32" s="1631">
        <v>0</v>
      </c>
    </row>
    <row s="1635" customFormat="1" customHeight="1" ht="45" hidden="1">
      <c r="A33" s="1780" t="s">
        <v>255</v>
      </c>
      <c r="B33" s="1780" t="s">
        <v>256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386</v>
      </c>
      <c r="M33" s="2170"/>
      <c r="N33" s="334"/>
      <c r="O33" s="1624"/>
      <c r="P33" s="1624"/>
      <c r="AH33" s="1631">
        <v>0</v>
      </c>
    </row>
    <row s="1635" customFormat="1" customHeight="1" ht="18.75" hidden="1">
      <c r="A34" s="1780"/>
      <c r="B34" s="1780"/>
      <c r="C34" s="369" t="s">
        <v>1241</v>
      </c>
      <c r="D34" s="2462"/>
      <c r="E34" s="2204"/>
      <c r="F34" s="2383"/>
      <c r="G34" s="2427"/>
      <c r="H34" s="1500"/>
      <c r="I34" s="651" t="s">
        <v>1242</v>
      </c>
      <c r="J34" s="571"/>
      <c r="K34" s="1500"/>
      <c r="L34" s="214"/>
      <c r="M34" s="2170"/>
      <c r="N34" s="334"/>
      <c r="O34" s="1624"/>
      <c r="P34" s="1624"/>
      <c r="AH34" s="1631">
        <v>0</v>
      </c>
    </row>
    <row s="1635" customFormat="1" customHeight="1" ht="0.75" hidden="1">
      <c r="A35" s="1780"/>
      <c r="B35" s="1780"/>
      <c r="C35" s="369" t="s">
        <v>1247</v>
      </c>
      <c r="D35" s="2462"/>
      <c r="E35" s="2204"/>
      <c r="F35" s="2383"/>
      <c r="G35" s="400"/>
      <c r="H35" s="1500"/>
      <c r="I35" s="651"/>
      <c r="J35" s="571"/>
      <c r="K35" s="1500"/>
      <c r="L35" s="214"/>
      <c r="M35" s="2170"/>
      <c r="N35" s="334"/>
      <c r="O35" s="1624"/>
      <c r="P35" s="1624"/>
      <c r="AH35" s="1631">
        <v>0</v>
      </c>
    </row>
    <row s="1635" customFormat="1" customHeight="1" ht="18.75" hidden="1">
      <c r="A36" s="1780" t="s">
        <v>261</v>
      </c>
      <c r="B36" s="1780" t="s">
        <v>262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386</v>
      </c>
      <c r="M36" s="2170"/>
      <c r="N36" s="334"/>
      <c r="O36" s="1624"/>
      <c r="P36" s="1624"/>
      <c r="AH36" s="1631">
        <v>0</v>
      </c>
    </row>
    <row s="1635" customFormat="1" customHeight="1" ht="18.75" hidden="1">
      <c r="A37" s="1780"/>
      <c r="B37" s="1780"/>
      <c r="C37" s="369" t="s">
        <v>1241</v>
      </c>
      <c r="D37" s="2462"/>
      <c r="E37" s="2204"/>
      <c r="F37" s="2383"/>
      <c r="G37" s="2427"/>
      <c r="H37" s="1500"/>
      <c r="I37" s="651" t="s">
        <v>1242</v>
      </c>
      <c r="J37" s="571"/>
      <c r="K37" s="1500"/>
      <c r="L37" s="214"/>
      <c r="M37" s="2170"/>
      <c r="N37" s="334"/>
      <c r="O37" s="1624"/>
      <c r="P37" s="1624"/>
      <c r="AH37" s="1631">
        <v>0</v>
      </c>
    </row>
    <row s="1635" customFormat="1" customHeight="1" ht="0.75" hidden="1">
      <c r="A38" s="1780"/>
      <c r="B38" s="1780"/>
      <c r="C38" s="369" t="s">
        <v>1247</v>
      </c>
      <c r="D38" s="2462"/>
      <c r="E38" s="2204"/>
      <c r="F38" s="2383"/>
      <c r="G38" s="400"/>
      <c r="H38" s="1500"/>
      <c r="I38" s="651"/>
      <c r="J38" s="571"/>
      <c r="K38" s="1500"/>
      <c r="L38" s="214"/>
      <c r="M38" s="2170"/>
      <c r="N38" s="334"/>
      <c r="O38" s="1624"/>
      <c r="P38" s="1624"/>
      <c r="AH38" s="1631">
        <v>0</v>
      </c>
    </row>
    <row s="1635" customFormat="1" customHeight="1" ht="18.75" hidden="1">
      <c r="A39" s="1780" t="s">
        <v>267</v>
      </c>
      <c r="B39" s="1780" t="s">
        <v>268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386</v>
      </c>
      <c r="M39" s="2170"/>
      <c r="N39" s="334"/>
      <c r="O39" s="1624"/>
      <c r="P39" s="1624"/>
      <c r="AH39" s="1631">
        <v>0</v>
      </c>
    </row>
    <row s="1635" customFormat="1" customHeight="1" ht="18.75" hidden="1">
      <c r="A40" s="1780"/>
      <c r="B40" s="1780"/>
      <c r="C40" s="369" t="s">
        <v>1241</v>
      </c>
      <c r="D40" s="2462"/>
      <c r="E40" s="2204"/>
      <c r="F40" s="2383"/>
      <c r="G40" s="2427"/>
      <c r="H40" s="1500"/>
      <c r="I40" s="651" t="s">
        <v>1242</v>
      </c>
      <c r="J40" s="571"/>
      <c r="K40" s="1500"/>
      <c r="L40" s="214"/>
      <c r="M40" s="2170"/>
      <c r="N40" s="334"/>
      <c r="O40" s="1624"/>
      <c r="P40" s="1624"/>
      <c r="AH40" s="1631">
        <v>0</v>
      </c>
    </row>
    <row s="1635" customFormat="1" customHeight="1" ht="0.75" hidden="1">
      <c r="A41" s="1780"/>
      <c r="B41" s="1780"/>
      <c r="C41" s="369" t="s">
        <v>1247</v>
      </c>
      <c r="D41" s="2462"/>
      <c r="E41" s="2204"/>
      <c r="F41" s="2383"/>
      <c r="G41" s="400"/>
      <c r="H41" s="1500"/>
      <c r="I41" s="651"/>
      <c r="J41" s="571"/>
      <c r="K41" s="1500"/>
      <c r="L41" s="214"/>
      <c r="M41" s="2170"/>
      <c r="N41" s="334"/>
      <c r="O41" s="1624"/>
      <c r="P41" s="1624"/>
      <c r="AH41" s="1631">
        <v>0</v>
      </c>
    </row>
    <row s="1635" customFormat="1" customHeight="1" ht="18.75" hidden="1">
      <c r="A42" s="1780" t="s">
        <v>273</v>
      </c>
      <c r="B42" s="1780" t="s">
        <v>274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386</v>
      </c>
      <c r="M42" s="2170"/>
      <c r="N42" s="334"/>
      <c r="O42" s="1624"/>
      <c r="P42" s="1624"/>
      <c r="AH42" s="1631">
        <v>0</v>
      </c>
    </row>
    <row s="1635" customFormat="1" customHeight="1" ht="18.75" hidden="1">
      <c r="A43" s="1780"/>
      <c r="B43" s="1780"/>
      <c r="C43" s="369" t="s">
        <v>1241</v>
      </c>
      <c r="D43" s="2462"/>
      <c r="E43" s="2204"/>
      <c r="F43" s="2383"/>
      <c r="G43" s="2427"/>
      <c r="H43" s="1500"/>
      <c r="I43" s="651" t="s">
        <v>1242</v>
      </c>
      <c r="J43" s="571"/>
      <c r="K43" s="1500"/>
      <c r="L43" s="214"/>
      <c r="M43" s="2170"/>
      <c r="N43" s="334"/>
      <c r="O43" s="1624"/>
      <c r="P43" s="1624"/>
      <c r="AH43" s="1631">
        <v>0</v>
      </c>
    </row>
    <row s="1635" customFormat="1" customHeight="1" ht="0.75" hidden="1">
      <c r="A44" s="1780"/>
      <c r="B44" s="1780"/>
      <c r="C44" s="369" t="s">
        <v>1247</v>
      </c>
      <c r="D44" s="2462"/>
      <c r="E44" s="2204"/>
      <c r="F44" s="2383"/>
      <c r="G44" s="400"/>
      <c r="H44" s="1500"/>
      <c r="I44" s="651"/>
      <c r="J44" s="571"/>
      <c r="K44" s="1500"/>
      <c r="L44" s="214"/>
      <c r="M44" s="2170"/>
      <c r="N44" s="334"/>
      <c r="O44" s="1624"/>
      <c r="P44" s="1624"/>
      <c r="AH44" s="1631">
        <v>0</v>
      </c>
    </row>
    <row s="1635" customFormat="1" customHeight="1" ht="18.75" hidden="1">
      <c r="A45" s="1780" t="s">
        <v>279</v>
      </c>
      <c r="B45" s="1780" t="s">
        <v>280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386</v>
      </c>
      <c r="M45" s="2170"/>
      <c r="N45" s="334"/>
      <c r="O45" s="1624"/>
      <c r="P45" s="1624"/>
      <c r="AH45" s="1631">
        <v>0</v>
      </c>
    </row>
    <row s="1635" customFormat="1" customHeight="1" ht="18.75" hidden="1">
      <c r="A46" s="1780"/>
      <c r="B46" s="1780"/>
      <c r="C46" s="369" t="s">
        <v>1241</v>
      </c>
      <c r="D46" s="2462"/>
      <c r="E46" s="2204"/>
      <c r="F46" s="2383"/>
      <c r="G46" s="2427"/>
      <c r="H46" s="1500"/>
      <c r="I46" s="651" t="s">
        <v>1242</v>
      </c>
      <c r="J46" s="571"/>
      <c r="K46" s="1500"/>
      <c r="L46" s="214"/>
      <c r="M46" s="2170"/>
      <c r="N46" s="334"/>
      <c r="O46" s="1624"/>
      <c r="P46" s="1624"/>
      <c r="AH46" s="1631">
        <v>0</v>
      </c>
    </row>
    <row s="1635" customFormat="1" customHeight="1" ht="0.75" hidden="1">
      <c r="A47" s="1780"/>
      <c r="B47" s="1780"/>
      <c r="C47" s="369" t="s">
        <v>1247</v>
      </c>
      <c r="D47" s="2462"/>
      <c r="E47" s="2204"/>
      <c r="F47" s="2383"/>
      <c r="G47" s="400"/>
      <c r="H47" s="1500"/>
      <c r="I47" s="651"/>
      <c r="J47" s="571"/>
      <c r="K47" s="1500"/>
      <c r="L47" s="214"/>
      <c r="M47" s="2170"/>
      <c r="N47" s="334"/>
      <c r="O47" s="1624"/>
      <c r="P47" s="1624"/>
      <c r="AH47" s="1631">
        <v>0</v>
      </c>
    </row>
    <row s="1635" customFormat="1" customHeight="1" ht="18.75" hidden="1">
      <c r="A48" s="1780" t="s">
        <v>285</v>
      </c>
      <c r="B48" s="1780" t="s">
        <v>286</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386</v>
      </c>
      <c r="M48" s="2170"/>
      <c r="N48" s="334"/>
      <c r="O48" s="1624"/>
      <c r="P48" s="1624"/>
      <c r="AH48" s="1631">
        <v>0</v>
      </c>
    </row>
    <row s="1635" customFormat="1" customHeight="1" ht="18.75" hidden="1">
      <c r="A49" s="1780"/>
      <c r="B49" s="1780"/>
      <c r="C49" s="369" t="s">
        <v>1241</v>
      </c>
      <c r="D49" s="2462"/>
      <c r="E49" s="2204"/>
      <c r="F49" s="2383"/>
      <c r="G49" s="2427"/>
      <c r="H49" s="1500"/>
      <c r="I49" s="651" t="s">
        <v>1242</v>
      </c>
      <c r="J49" s="571"/>
      <c r="K49" s="1500"/>
      <c r="L49" s="214"/>
      <c r="M49" s="2170"/>
      <c r="N49" s="334"/>
      <c r="O49" s="1624"/>
      <c r="P49" s="1624"/>
      <c r="AH49" s="1631">
        <v>0</v>
      </c>
    </row>
    <row s="1635" customFormat="1" customHeight="1" ht="0.75" hidden="1">
      <c r="A50" s="1780"/>
      <c r="B50" s="1780"/>
      <c r="C50" s="369" t="s">
        <v>1247</v>
      </c>
      <c r="D50" s="2462"/>
      <c r="E50" s="2204"/>
      <c r="F50" s="2383"/>
      <c r="G50" s="400"/>
      <c r="H50" s="1500"/>
      <c r="I50" s="651"/>
      <c r="J50" s="571"/>
      <c r="K50" s="1500"/>
      <c r="L50" s="214"/>
      <c r="M50" s="2170"/>
      <c r="N50" s="334"/>
      <c r="O50" s="1624"/>
      <c r="P50" s="1624"/>
      <c r="AH50" s="1631">
        <v>0</v>
      </c>
    </row>
    <row s="1635" customFormat="1" customHeight="1" ht="18.75" hidden="1">
      <c r="A51" s="1780" t="s">
        <v>305</v>
      </c>
      <c r="B51" s="1780" t="s">
        <v>306</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386</v>
      </c>
      <c r="M51" s="2170"/>
      <c r="N51" s="334"/>
      <c r="O51" s="1624"/>
      <c r="P51" s="1624"/>
      <c r="AH51" s="1631">
        <v>0</v>
      </c>
    </row>
    <row s="1635" customFormat="1" customHeight="1" ht="18.75" hidden="1">
      <c r="A52" s="1780"/>
      <c r="B52" s="1780"/>
      <c r="C52" s="369" t="s">
        <v>1241</v>
      </c>
      <c r="D52" s="2462"/>
      <c r="E52" s="2204"/>
      <c r="F52" s="2383"/>
      <c r="G52" s="2427"/>
      <c r="H52" s="1500"/>
      <c r="I52" s="651" t="s">
        <v>1242</v>
      </c>
      <c r="J52" s="571"/>
      <c r="K52" s="1500"/>
      <c r="L52" s="214"/>
      <c r="M52" s="2170"/>
      <c r="N52" s="334"/>
      <c r="O52" s="1624"/>
      <c r="P52" s="1624"/>
      <c r="AH52" s="1631">
        <v>0</v>
      </c>
    </row>
    <row s="1635" customFormat="1" customHeight="1" ht="0.75" hidden="1">
      <c r="A53" s="1780"/>
      <c r="B53" s="1780"/>
      <c r="C53" s="369" t="s">
        <v>1247</v>
      </c>
      <c r="D53" s="2462"/>
      <c r="E53" s="2204"/>
      <c r="F53" s="2383"/>
      <c r="G53" s="400"/>
      <c r="H53" s="1500"/>
      <c r="I53" s="651"/>
      <c r="J53" s="571"/>
      <c r="K53" s="1500"/>
      <c r="L53" s="214"/>
      <c r="M53" s="2170"/>
      <c r="N53" s="334"/>
      <c r="O53" s="1624"/>
      <c r="P53" s="1624"/>
      <c r="AH53" s="1631">
        <v>0</v>
      </c>
    </row>
    <row s="1635" customFormat="1" customHeight="1" ht="18.75" hidden="1">
      <c r="A54" s="1780" t="s">
        <v>310</v>
      </c>
      <c r="B54" s="1780" t="s">
        <v>311</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386</v>
      </c>
      <c r="M54" s="2170"/>
      <c r="N54" s="334"/>
      <c r="O54" s="1624"/>
      <c r="P54" s="1624"/>
      <c r="AH54" s="1631">
        <v>0</v>
      </c>
    </row>
    <row s="1635" customFormat="1" customHeight="1" ht="18.75" hidden="1">
      <c r="A55" s="1780"/>
      <c r="B55" s="1780"/>
      <c r="C55" s="369" t="s">
        <v>1241</v>
      </c>
      <c r="D55" s="2462"/>
      <c r="E55" s="2204"/>
      <c r="F55" s="2383"/>
      <c r="G55" s="2427"/>
      <c r="H55" s="1500"/>
      <c r="I55" s="651" t="s">
        <v>1242</v>
      </c>
      <c r="J55" s="571"/>
      <c r="K55" s="1500"/>
      <c r="L55" s="214"/>
      <c r="M55" s="2170"/>
      <c r="N55" s="334"/>
      <c r="O55" s="1624"/>
      <c r="P55" s="1624"/>
      <c r="AH55" s="1631">
        <v>0</v>
      </c>
    </row>
    <row s="1635" customFormat="1" customHeight="1" ht="0.75" hidden="1">
      <c r="A56" s="1780"/>
      <c r="B56" s="1780"/>
      <c r="C56" s="369" t="s">
        <v>1247</v>
      </c>
      <c r="D56" s="2462"/>
      <c r="E56" s="2204"/>
      <c r="F56" s="2383"/>
      <c r="G56" s="400"/>
      <c r="H56" s="1500"/>
      <c r="I56" s="651"/>
      <c r="J56" s="571"/>
      <c r="K56" s="1500"/>
      <c r="L56" s="214"/>
      <c r="M56" s="2170"/>
      <c r="N56" s="334"/>
      <c r="O56" s="1624"/>
      <c r="P56" s="1624"/>
      <c r="AH56" s="1631">
        <v>0</v>
      </c>
    </row>
    <row s="1635" customFormat="1" customHeight="1" ht="18.75" hidden="1">
      <c r="A57" s="1780" t="s">
        <v>315</v>
      </c>
      <c r="B57" s="1780" t="s">
        <v>316</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386</v>
      </c>
      <c r="M57" s="2170"/>
      <c r="N57" s="334"/>
      <c r="O57" s="1624"/>
      <c r="P57" s="1624"/>
      <c r="AH57" s="1631">
        <v>0</v>
      </c>
    </row>
    <row s="1635" customFormat="1" customHeight="1" ht="18.75" hidden="1">
      <c r="A58" s="1780"/>
      <c r="B58" s="1780"/>
      <c r="C58" s="369" t="s">
        <v>1241</v>
      </c>
      <c r="D58" s="2462"/>
      <c r="E58" s="2204"/>
      <c r="F58" s="2383"/>
      <c r="G58" s="2427"/>
      <c r="H58" s="1500"/>
      <c r="I58" s="651" t="s">
        <v>1242</v>
      </c>
      <c r="J58" s="571"/>
      <c r="K58" s="1500"/>
      <c r="L58" s="214"/>
      <c r="M58" s="2170"/>
      <c r="N58" s="334"/>
      <c r="O58" s="1624"/>
      <c r="P58" s="1624"/>
      <c r="AH58" s="1631">
        <v>0</v>
      </c>
    </row>
    <row s="1635" customFormat="1" customHeight="1" ht="0.75" hidden="1">
      <c r="A59" s="1780"/>
      <c r="B59" s="1780"/>
      <c r="C59" s="369" t="s">
        <v>1247</v>
      </c>
      <c r="D59" s="2462"/>
      <c r="E59" s="2204"/>
      <c r="F59" s="2383"/>
      <c r="G59" s="400"/>
      <c r="H59" s="1500"/>
      <c r="I59" s="651"/>
      <c r="J59" s="571"/>
      <c r="K59" s="1500"/>
      <c r="L59" s="214"/>
      <c r="M59" s="2170"/>
      <c r="N59" s="334"/>
      <c r="O59" s="1624"/>
      <c r="P59" s="1624"/>
      <c r="AH59" s="1631">
        <v>0</v>
      </c>
    </row>
    <row s="1635" customFormat="1" customHeight="1" ht="18.75" hidden="1">
      <c r="A60" s="1780" t="s">
        <v>320</v>
      </c>
      <c r="B60" s="1780" t="s">
        <v>321</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386</v>
      </c>
      <c r="M60" s="2170"/>
      <c r="N60" s="334"/>
      <c r="O60" s="1624"/>
      <c r="P60" s="1624"/>
      <c r="AH60" s="1631">
        <v>0</v>
      </c>
    </row>
    <row s="1635" customFormat="1" customHeight="1" ht="18.75" hidden="1">
      <c r="A61" s="1780"/>
      <c r="B61" s="1780"/>
      <c r="C61" s="369" t="s">
        <v>1241</v>
      </c>
      <c r="D61" s="2462"/>
      <c r="E61" s="2204"/>
      <c r="F61" s="2383"/>
      <c r="G61" s="2427"/>
      <c r="H61" s="1500"/>
      <c r="I61" s="651" t="s">
        <v>1242</v>
      </c>
      <c r="J61" s="571"/>
      <c r="K61" s="1500"/>
      <c r="L61" s="214"/>
      <c r="M61" s="2170"/>
      <c r="N61" s="334"/>
      <c r="O61" s="1624"/>
      <c r="P61" s="1624"/>
      <c r="AH61" s="1631">
        <v>0</v>
      </c>
    </row>
    <row s="1635" customFormat="1" customHeight="1" ht="0.75" hidden="1">
      <c r="A62" s="1780"/>
      <c r="B62" s="1780"/>
      <c r="C62" s="369" t="s">
        <v>1247</v>
      </c>
      <c r="D62" s="2462"/>
      <c r="E62" s="2204"/>
      <c r="F62" s="2383"/>
      <c r="G62" s="400"/>
      <c r="H62" s="1500"/>
      <c r="I62" s="651"/>
      <c r="J62" s="571"/>
      <c r="K62" s="1500"/>
      <c r="L62" s="214"/>
      <c r="M62" s="2170"/>
      <c r="N62" s="334"/>
      <c r="O62" s="1624"/>
      <c r="P62" s="1624"/>
      <c r="AH62" s="1631">
        <v>0</v>
      </c>
    </row>
    <row s="1635" customFormat="1" customHeight="1" ht="18.75" hidden="1">
      <c r="A63" s="1780" t="s">
        <v>325</v>
      </c>
      <c r="B63" s="1780" t="s">
        <v>326</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386</v>
      </c>
      <c r="M63" s="2170"/>
      <c r="N63" s="334"/>
      <c r="O63" s="1624"/>
      <c r="P63" s="1624"/>
      <c r="AH63" s="1631">
        <v>0</v>
      </c>
    </row>
    <row s="1635" customFormat="1" customHeight="1" ht="18.75" hidden="1">
      <c r="A64" s="1780"/>
      <c r="B64" s="1780"/>
      <c r="C64" s="369" t="s">
        <v>1241</v>
      </c>
      <c r="D64" s="2462"/>
      <c r="E64" s="2204"/>
      <c r="F64" s="2383"/>
      <c r="G64" s="2427"/>
      <c r="H64" s="1500"/>
      <c r="I64" s="651" t="s">
        <v>1242</v>
      </c>
      <c r="J64" s="571"/>
      <c r="K64" s="1500"/>
      <c r="L64" s="214"/>
      <c r="M64" s="2170"/>
      <c r="N64" s="334"/>
      <c r="O64" s="1624"/>
      <c r="P64" s="1624"/>
      <c r="AH64" s="1631">
        <v>0</v>
      </c>
    </row>
    <row s="1635" customFormat="1" customHeight="1" ht="0.75" hidden="1">
      <c r="A65" s="1780"/>
      <c r="B65" s="1780"/>
      <c r="C65" s="369" t="s">
        <v>1247</v>
      </c>
      <c r="D65" s="2462"/>
      <c r="E65" s="2204"/>
      <c r="F65" s="2383"/>
      <c r="G65" s="400"/>
      <c r="H65" s="1500"/>
      <c r="I65" s="651"/>
      <c r="J65" s="571"/>
      <c r="K65" s="1500"/>
      <c r="L65" s="214"/>
      <c r="M65" s="2170"/>
      <c r="N65" s="334"/>
      <c r="O65" s="1624"/>
      <c r="P65" s="1624"/>
      <c r="AH65" s="1631">
        <v>0</v>
      </c>
    </row>
    <row s="1635" customFormat="1" customHeight="1" ht="18.75" hidden="1">
      <c r="A66" s="1780" t="s">
        <v>330</v>
      </c>
      <c r="B66" s="1780" t="s">
        <v>331</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386</v>
      </c>
      <c r="M66" s="2170"/>
      <c r="N66" s="334"/>
      <c r="O66" s="1624"/>
      <c r="P66" s="1624"/>
      <c r="AH66" s="1631">
        <v>0</v>
      </c>
    </row>
    <row s="1635" customFormat="1" customHeight="1" ht="18.75" hidden="1">
      <c r="A67" s="1780"/>
      <c r="B67" s="1780"/>
      <c r="C67" s="369" t="s">
        <v>1241</v>
      </c>
      <c r="D67" s="2462"/>
      <c r="E67" s="2204"/>
      <c r="F67" s="2383"/>
      <c r="G67" s="2427"/>
      <c r="H67" s="1500"/>
      <c r="I67" s="651" t="s">
        <v>1242</v>
      </c>
      <c r="J67" s="571"/>
      <c r="K67" s="1500"/>
      <c r="L67" s="214"/>
      <c r="M67" s="2170"/>
      <c r="N67" s="334"/>
      <c r="O67" s="1624"/>
      <c r="P67" s="1624"/>
      <c r="AH67" s="1631">
        <v>0</v>
      </c>
    </row>
    <row s="1635" customFormat="1" customHeight="1" ht="0.75" hidden="1">
      <c r="A68" s="1780"/>
      <c r="B68" s="1780"/>
      <c r="C68" s="369" t="s">
        <v>1247</v>
      </c>
      <c r="D68" s="2462"/>
      <c r="E68" s="2204"/>
      <c r="F68" s="2383"/>
      <c r="G68" s="400"/>
      <c r="H68" s="1500"/>
      <c r="I68" s="651"/>
      <c r="J68" s="571"/>
      <c r="K68" s="1500"/>
      <c r="L68" s="214"/>
      <c r="M68" s="2170"/>
      <c r="N68" s="334"/>
      <c r="O68" s="1624"/>
      <c r="P68" s="1624"/>
      <c r="AH68" s="1631">
        <v>0</v>
      </c>
    </row>
    <row s="1635" customFormat="1" customHeight="1" ht="18.75" hidden="1">
      <c r="A69" s="1780" t="s">
        <v>335</v>
      </c>
      <c r="B69" s="1780" t="s">
        <v>336</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386</v>
      </c>
      <c r="M69" s="2170"/>
      <c r="N69" s="334"/>
      <c r="O69" s="1624"/>
      <c r="P69" s="1624"/>
      <c r="AH69" s="1631">
        <v>0</v>
      </c>
    </row>
    <row s="1635" customFormat="1" customHeight="1" ht="18.75" hidden="1">
      <c r="A70" s="1780"/>
      <c r="B70" s="1780"/>
      <c r="C70" s="369" t="s">
        <v>1241</v>
      </c>
      <c r="D70" s="2462"/>
      <c r="E70" s="2204"/>
      <c r="F70" s="2383"/>
      <c r="G70" s="2427"/>
      <c r="H70" s="1500"/>
      <c r="I70" s="651" t="s">
        <v>1242</v>
      </c>
      <c r="J70" s="571"/>
      <c r="K70" s="1500"/>
      <c r="L70" s="214"/>
      <c r="M70" s="2170"/>
      <c r="N70" s="334"/>
      <c r="O70" s="1624"/>
      <c r="P70" s="1624"/>
      <c r="AH70" s="1631">
        <v>0</v>
      </c>
    </row>
    <row s="1635" customFormat="1" customHeight="1" ht="0.75" hidden="1">
      <c r="A71" s="1780"/>
      <c r="B71" s="1780"/>
      <c r="C71" s="369" t="s">
        <v>1247</v>
      </c>
      <c r="D71" s="2462"/>
      <c r="E71" s="2204"/>
      <c r="F71" s="2383"/>
      <c r="G71" s="400"/>
      <c r="H71" s="1500"/>
      <c r="I71" s="651"/>
      <c r="J71" s="571"/>
      <c r="K71" s="1500"/>
      <c r="L71" s="214"/>
      <c r="M71" s="2170"/>
      <c r="N71" s="334"/>
      <c r="O71" s="1624"/>
      <c r="P71" s="1624"/>
      <c r="AH71" s="1631">
        <v>0</v>
      </c>
    </row>
    <row s="1635" customFormat="1" customHeight="1" ht="18.75" hidden="1">
      <c r="A72" s="1780" t="s">
        <v>340</v>
      </c>
      <c r="B72" s="1780" t="s">
        <v>341</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386</v>
      </c>
      <c r="M72" s="2170"/>
      <c r="N72" s="334"/>
      <c r="O72" s="1624"/>
      <c r="P72" s="1624"/>
      <c r="AH72" s="1631">
        <v>0</v>
      </c>
    </row>
    <row s="1635" customFormat="1" customHeight="1" ht="18.75" hidden="1">
      <c r="A73" s="1780"/>
      <c r="B73" s="1780"/>
      <c r="C73" s="369" t="s">
        <v>1241</v>
      </c>
      <c r="D73" s="2462"/>
      <c r="E73" s="2204"/>
      <c r="F73" s="2383"/>
      <c r="G73" s="2427"/>
      <c r="H73" s="1500"/>
      <c r="I73" s="651" t="s">
        <v>1242</v>
      </c>
      <c r="J73" s="571"/>
      <c r="K73" s="1500"/>
      <c r="L73" s="214"/>
      <c r="M73" s="2170"/>
      <c r="N73" s="334"/>
      <c r="O73" s="1624"/>
      <c r="P73" s="1624"/>
      <c r="AH73" s="1631">
        <v>0</v>
      </c>
    </row>
    <row s="1635" customFormat="1" customHeight="1" ht="0.75" hidden="1">
      <c r="A74" s="1780"/>
      <c r="B74" s="1780"/>
      <c r="C74" s="369" t="s">
        <v>1247</v>
      </c>
      <c r="D74" s="2462"/>
      <c r="E74" s="2204"/>
      <c r="F74" s="2383"/>
      <c r="G74" s="400"/>
      <c r="H74" s="1500"/>
      <c r="I74" s="651"/>
      <c r="J74" s="571"/>
      <c r="K74" s="1500"/>
      <c r="L74" s="214"/>
      <c r="M74" s="2170"/>
      <c r="N74" s="334"/>
      <c r="O74" s="1624"/>
      <c r="P74" s="1624"/>
      <c r="AH74" s="1631">
        <v>0</v>
      </c>
    </row>
    <row s="1635" customFormat="1" customHeight="1" ht="18.75" hidden="1">
      <c r="A75" s="1780" t="s">
        <v>345</v>
      </c>
      <c r="B75" s="1780" t="s">
        <v>346</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386</v>
      </c>
      <c r="M75" s="2170"/>
      <c r="N75" s="334"/>
      <c r="O75" s="1624"/>
      <c r="P75" s="1624"/>
      <c r="AH75" s="1631">
        <v>0</v>
      </c>
    </row>
    <row s="1635" customFormat="1" customHeight="1" ht="18.75" hidden="1">
      <c r="A76" s="1780"/>
      <c r="B76" s="1780"/>
      <c r="C76" s="369" t="s">
        <v>1241</v>
      </c>
      <c r="D76" s="2462"/>
      <c r="E76" s="2204"/>
      <c r="F76" s="2383"/>
      <c r="G76" s="2427"/>
      <c r="H76" s="1500"/>
      <c r="I76" s="651" t="s">
        <v>1242</v>
      </c>
      <c r="J76" s="571"/>
      <c r="K76" s="1500"/>
      <c r="L76" s="214"/>
      <c r="M76" s="2170"/>
      <c r="N76" s="334"/>
      <c r="O76" s="1624"/>
      <c r="P76" s="1624"/>
      <c r="AH76" s="1631">
        <v>0</v>
      </c>
    </row>
    <row s="1635" customFormat="1" customHeight="1" ht="0.75" hidden="1">
      <c r="A77" s="1780"/>
      <c r="B77" s="1780"/>
      <c r="C77" s="369" t="s">
        <v>1247</v>
      </c>
      <c r="D77" s="2462"/>
      <c r="E77" s="2204"/>
      <c r="F77" s="2383"/>
      <c r="G77" s="400"/>
      <c r="H77" s="1500"/>
      <c r="I77" s="651"/>
      <c r="J77" s="571"/>
      <c r="K77" s="1500"/>
      <c r="L77" s="214"/>
      <c r="M77" s="2170"/>
      <c r="N77" s="334"/>
      <c r="O77" s="1624"/>
      <c r="P77" s="1624"/>
      <c r="AH77" s="1631">
        <v>0</v>
      </c>
    </row>
    <row s="1635" customFormat="1" customHeight="1" ht="18.75" hidden="1">
      <c r="A78" s="1780" t="s">
        <v>350</v>
      </c>
      <c r="B78" s="1780" t="s">
        <v>351</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386</v>
      </c>
      <c r="M78" s="2170"/>
      <c r="N78" s="334"/>
      <c r="O78" s="1624"/>
      <c r="P78" s="1624"/>
      <c r="AH78" s="1631">
        <v>0</v>
      </c>
    </row>
    <row s="1635" customFormat="1" customHeight="1" ht="18.75" hidden="1">
      <c r="A79" s="1780"/>
      <c r="B79" s="1780"/>
      <c r="C79" s="369" t="s">
        <v>1241</v>
      </c>
      <c r="D79" s="2462"/>
      <c r="E79" s="2204"/>
      <c r="F79" s="2383"/>
      <c r="G79" s="2427"/>
      <c r="H79" s="1500"/>
      <c r="I79" s="651" t="s">
        <v>1242</v>
      </c>
      <c r="J79" s="571"/>
      <c r="K79" s="1500"/>
      <c r="L79" s="214"/>
      <c r="M79" s="2170"/>
      <c r="N79" s="334"/>
      <c r="O79" s="1624"/>
      <c r="P79" s="1624"/>
      <c r="AH79" s="1631">
        <v>0</v>
      </c>
    </row>
    <row s="1635" customFormat="1" customHeight="1" ht="0.75" hidden="1">
      <c r="A80" s="1780"/>
      <c r="B80" s="1780"/>
      <c r="C80" s="369" t="s">
        <v>1247</v>
      </c>
      <c r="D80" s="2462"/>
      <c r="E80" s="2204"/>
      <c r="F80" s="2383"/>
      <c r="G80" s="400"/>
      <c r="H80" s="1500"/>
      <c r="I80" s="651"/>
      <c r="J80" s="571"/>
      <c r="K80" s="1500"/>
      <c r="L80" s="214"/>
      <c r="M80" s="2170"/>
      <c r="N80" s="334"/>
      <c r="O80" s="1624"/>
      <c r="P80" s="1624"/>
      <c r="AH80" s="1631">
        <v>0</v>
      </c>
    </row>
    <row s="1635" customFormat="1" customHeight="1" ht="18.75" hidden="1">
      <c r="A81" s="1780" t="s">
        <v>355</v>
      </c>
      <c r="B81" s="1780" t="s">
        <v>356</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386</v>
      </c>
      <c r="M81" s="2170"/>
      <c r="N81" s="334"/>
      <c r="O81" s="1624"/>
      <c r="P81" s="1624"/>
      <c r="AH81" s="1631">
        <v>0</v>
      </c>
    </row>
    <row s="1635" customFormat="1" customHeight="1" ht="18.75" hidden="1">
      <c r="A82" s="1780"/>
      <c r="B82" s="1780"/>
      <c r="C82" s="369" t="s">
        <v>1241</v>
      </c>
      <c r="D82" s="2462"/>
      <c r="E82" s="2204"/>
      <c r="F82" s="2383"/>
      <c r="G82" s="2427"/>
      <c r="H82" s="1500"/>
      <c r="I82" s="651" t="s">
        <v>1242</v>
      </c>
      <c r="J82" s="571"/>
      <c r="K82" s="1500"/>
      <c r="L82" s="214"/>
      <c r="M82" s="2170"/>
      <c r="N82" s="334"/>
      <c r="O82" s="1624"/>
      <c r="P82" s="1624"/>
      <c r="AH82" s="1631">
        <v>0</v>
      </c>
    </row>
    <row s="1635" customFormat="1" customHeight="1" ht="1.05">
      <c r="A83" s="1780"/>
      <c r="B83" s="1780"/>
      <c r="C83" s="369" t="s">
        <v>1247</v>
      </c>
      <c r="D83" s="2462"/>
      <c r="E83" s="2204"/>
      <c r="F83" s="2383"/>
      <c r="G83" s="400"/>
      <c r="H83" s="1500"/>
      <c r="I83" s="651"/>
      <c r="J83" s="571"/>
      <c r="K83" s="1500"/>
      <c r="L83" s="214"/>
      <c r="M83" s="2170"/>
      <c r="N83" s="334"/>
      <c r="O83" s="1624"/>
      <c r="P83" s="1624"/>
      <c r="AH83" s="1631">
        <v>1</v>
      </c>
    </row>
    <row customHeight="1" ht="19.95">
      <c r="A84" s="1780"/>
      <c r="B84" s="1780"/>
      <c r="D84" s="376"/>
      <c r="E84" s="147" t="s">
        <v>104</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386</v>
      </c>
      <c r="G85" s="198" t="s">
        <v>386</v>
      </c>
      <c r="H85" s="2218" t="s">
        <v>386</v>
      </c>
      <c r="I85" s="2220"/>
      <c r="J85" s="198" t="s">
        <v>386</v>
      </c>
      <c r="K85" s="198" t="s">
        <v>386</v>
      </c>
      <c r="L85" s="401"/>
      <c r="M85" s="345" t="s">
        <v>1248</v>
      </c>
      <c r="N85" s="334"/>
      <c r="AH85" s="374">
        <v>34</v>
      </c>
    </row>
    <row customHeight="1" ht="19.95">
      <c r="A86" s="1780"/>
      <c r="B86" s="1780"/>
      <c r="D86" s="376"/>
      <c r="E86" s="147" t="s">
        <v>90</v>
      </c>
      <c r="F86" s="2460" t="s">
        <v>1249</v>
      </c>
      <c r="G86" s="2460"/>
      <c r="H86" s="2460"/>
      <c r="I86" s="2460"/>
      <c r="J86" s="2460"/>
      <c r="K86" s="2460"/>
      <c r="L86" s="2460"/>
      <c r="M86" s="297"/>
      <c r="N86" s="334"/>
      <c r="AH86" s="374">
        <v>19</v>
      </c>
    </row>
    <row s="1635" customFormat="1" customHeight="1" ht="60.75" hidden="1">
      <c r="A87" s="1780" t="s">
        <v>237</v>
      </c>
      <c r="B87" s="1780" t="s">
        <v>238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386</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1243</v>
      </c>
      <c r="D88" s="2462"/>
      <c r="E88" s="2204"/>
      <c r="F88" s="2383"/>
      <c r="G88" s="2427"/>
      <c r="H88" s="1500"/>
      <c r="I88" s="651" t="s">
        <v>1242</v>
      </c>
      <c r="J88" s="571"/>
      <c r="K88" s="1500"/>
      <c r="L88" s="214"/>
      <c r="M88" s="2170"/>
      <c r="N88" s="334"/>
      <c r="O88" s="1624"/>
      <c r="P88" s="1624"/>
      <c r="AH88" s="1631">
        <v>0</v>
      </c>
    </row>
    <row s="1635" customFormat="1" customHeight="1" ht="0.75" hidden="1">
      <c r="A89" s="1780"/>
      <c r="B89" s="1780"/>
      <c r="C89" s="369" t="s">
        <v>1250</v>
      </c>
      <c r="D89" s="2462"/>
      <c r="E89" s="2204"/>
      <c r="F89" s="2383"/>
      <c r="G89" s="400"/>
      <c r="H89" s="1500"/>
      <c r="I89" s="651"/>
      <c r="J89" s="571"/>
      <c r="K89" s="1500"/>
      <c r="L89" s="214"/>
      <c r="M89" s="2170"/>
      <c r="N89" s="334"/>
      <c r="O89" s="1624"/>
      <c r="P89" s="1624"/>
      <c r="AH89" s="1631">
        <v>0</v>
      </c>
    </row>
    <row s="1635" customFormat="1" customHeight="1" ht="45" hidden="1">
      <c r="A90" s="1780" t="s">
        <v>242</v>
      </c>
      <c r="B90" s="1780" t="s">
        <v>243</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386</v>
      </c>
      <c r="M90" s="2171"/>
      <c r="N90" s="334"/>
      <c r="O90" s="1624"/>
      <c r="P90" s="1624"/>
      <c r="AH90" s="1631">
        <v>0</v>
      </c>
    </row>
    <row s="1635" customFormat="1" customHeight="1" ht="18.75" hidden="1">
      <c r="A91" s="1780"/>
      <c r="B91" s="1780"/>
      <c r="C91" s="369" t="s">
        <v>1243</v>
      </c>
      <c r="D91" s="2462"/>
      <c r="E91" s="2204"/>
      <c r="F91" s="2383"/>
      <c r="G91" s="2427"/>
      <c r="H91" s="1500"/>
      <c r="I91" s="651" t="s">
        <v>1242</v>
      </c>
      <c r="J91" s="571"/>
      <c r="K91" s="1500"/>
      <c r="L91" s="214"/>
      <c r="M91" s="1861"/>
      <c r="N91" s="334"/>
      <c r="O91" s="1624"/>
      <c r="P91" s="1624"/>
      <c r="AH91" s="1631">
        <v>0</v>
      </c>
    </row>
    <row s="1635" customFormat="1" customHeight="1" ht="0.75" hidden="1">
      <c r="A92" s="1780"/>
      <c r="B92" s="1780"/>
      <c r="C92" s="369" t="s">
        <v>1250</v>
      </c>
      <c r="D92" s="2462"/>
      <c r="E92" s="2204"/>
      <c r="F92" s="2383"/>
      <c r="G92" s="400"/>
      <c r="H92" s="1500"/>
      <c r="I92" s="651"/>
      <c r="J92" s="571"/>
      <c r="K92" s="1500"/>
      <c r="L92" s="214"/>
      <c r="M92" s="341"/>
      <c r="N92" s="334"/>
      <c r="O92" s="1624"/>
      <c r="P92" s="1624"/>
      <c r="AH92" s="1631">
        <v>0</v>
      </c>
    </row>
    <row s="1635" customFormat="1" customHeight="1" ht="45" hidden="1">
      <c r="A93" s="1780" t="s">
        <v>249</v>
      </c>
      <c r="B93" s="1780" t="s">
        <v>250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386</v>
      </c>
      <c r="M93" s="341"/>
      <c r="N93" s="334"/>
      <c r="O93" s="1624"/>
      <c r="P93" s="1624"/>
      <c r="AH93" s="1631">
        <v>0</v>
      </c>
    </row>
    <row s="1635" customFormat="1" customHeight="1" ht="18.75" hidden="1">
      <c r="A94" s="1780"/>
      <c r="B94" s="1780"/>
      <c r="C94" s="369" t="s">
        <v>1243</v>
      </c>
      <c r="D94" s="2462"/>
      <c r="E94" s="2204"/>
      <c r="F94" s="2383"/>
      <c r="G94" s="2427"/>
      <c r="H94" s="1500"/>
      <c r="I94" s="651" t="s">
        <v>1242</v>
      </c>
      <c r="J94" s="571"/>
      <c r="K94" s="1500"/>
      <c r="L94" s="214"/>
      <c r="M94" s="341"/>
      <c r="N94" s="334"/>
      <c r="O94" s="1624"/>
      <c r="P94" s="1624"/>
      <c r="AH94" s="1631">
        <v>0</v>
      </c>
    </row>
    <row s="1635" customFormat="1" customHeight="1" ht="0.75" hidden="1">
      <c r="A95" s="1780"/>
      <c r="B95" s="1780"/>
      <c r="C95" s="369" t="s">
        <v>1250</v>
      </c>
      <c r="D95" s="2462"/>
      <c r="E95" s="2204"/>
      <c r="F95" s="2383"/>
      <c r="G95" s="400"/>
      <c r="H95" s="1500"/>
      <c r="I95" s="651"/>
      <c r="J95" s="571"/>
      <c r="K95" s="1500"/>
      <c r="L95" s="214"/>
      <c r="M95" s="341"/>
      <c r="N95" s="334"/>
      <c r="O95" s="1624"/>
      <c r="P95" s="1624"/>
      <c r="AH95" s="1631">
        <v>0</v>
      </c>
    </row>
    <row s="1635" customFormat="1" customHeight="1" ht="45" hidden="1">
      <c r="A96" s="1780" t="s">
        <v>255</v>
      </c>
      <c r="B96" s="1780" t="s">
        <v>256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386</v>
      </c>
      <c r="M96" s="341"/>
      <c r="N96" s="334"/>
      <c r="O96" s="1624"/>
      <c r="P96" s="1624"/>
      <c r="AH96" s="1631">
        <v>0</v>
      </c>
    </row>
    <row s="1635" customFormat="1" customHeight="1" ht="18.75" hidden="1">
      <c r="A97" s="1780"/>
      <c r="B97" s="1780"/>
      <c r="C97" s="369" t="s">
        <v>1243</v>
      </c>
      <c r="D97" s="2462"/>
      <c r="E97" s="2204"/>
      <c r="F97" s="2383"/>
      <c r="G97" s="2427"/>
      <c r="H97" s="1500"/>
      <c r="I97" s="651" t="s">
        <v>1242</v>
      </c>
      <c r="J97" s="571"/>
      <c r="K97" s="1500"/>
      <c r="L97" s="214"/>
      <c r="M97" s="341"/>
      <c r="N97" s="334"/>
      <c r="O97" s="1624"/>
      <c r="P97" s="1624"/>
      <c r="AH97" s="1631">
        <v>0</v>
      </c>
    </row>
    <row s="1635" customFormat="1" customHeight="1" ht="0.75" hidden="1">
      <c r="A98" s="1780"/>
      <c r="B98" s="1780"/>
      <c r="C98" s="369" t="s">
        <v>1250</v>
      </c>
      <c r="D98" s="2462"/>
      <c r="E98" s="2204"/>
      <c r="F98" s="2383"/>
      <c r="G98" s="400"/>
      <c r="H98" s="1500"/>
      <c r="I98" s="651"/>
      <c r="J98" s="571"/>
      <c r="K98" s="1500"/>
      <c r="L98" s="214"/>
      <c r="M98" s="341"/>
      <c r="N98" s="334"/>
      <c r="O98" s="1624"/>
      <c r="P98" s="1624"/>
      <c r="AH98" s="1631">
        <v>0</v>
      </c>
    </row>
    <row s="1635" customFormat="1" customHeight="1" ht="18.75" hidden="1">
      <c r="A99" s="1780" t="s">
        <v>261</v>
      </c>
      <c r="B99" s="1780" t="s">
        <v>262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386</v>
      </c>
      <c r="M99" s="341"/>
      <c r="N99" s="334"/>
      <c r="O99" s="1624"/>
      <c r="P99" s="1624"/>
      <c r="AH99" s="1631">
        <v>0</v>
      </c>
    </row>
    <row s="1635" customFormat="1" customHeight="1" ht="18.75" hidden="1">
      <c r="A100" s="1780"/>
      <c r="B100" s="1780"/>
      <c r="C100" s="369" t="s">
        <v>1243</v>
      </c>
      <c r="D100" s="2462"/>
      <c r="E100" s="2204"/>
      <c r="F100" s="2383"/>
      <c r="G100" s="2427"/>
      <c r="H100" s="1500"/>
      <c r="I100" s="651" t="s">
        <v>1242</v>
      </c>
      <c r="J100" s="571"/>
      <c r="K100" s="1500"/>
      <c r="L100" s="214"/>
      <c r="M100" s="341"/>
      <c r="N100" s="334"/>
      <c r="O100" s="1624"/>
      <c r="P100" s="1624"/>
      <c r="AH100" s="1631">
        <v>0</v>
      </c>
    </row>
    <row s="1635" customFormat="1" customHeight="1" ht="0.75" hidden="1">
      <c r="A101" s="1780"/>
      <c r="B101" s="1780"/>
      <c r="C101" s="369" t="s">
        <v>1250</v>
      </c>
      <c r="D101" s="2462"/>
      <c r="E101" s="2204"/>
      <c r="F101" s="2383"/>
      <c r="G101" s="400"/>
      <c r="H101" s="1500"/>
      <c r="I101" s="651"/>
      <c r="J101" s="571"/>
      <c r="K101" s="1500"/>
      <c r="L101" s="214"/>
      <c r="M101" s="341"/>
      <c r="N101" s="334"/>
      <c r="O101" s="1624"/>
      <c r="P101" s="1624"/>
      <c r="AH101" s="1631">
        <v>0</v>
      </c>
    </row>
    <row s="1635" customFormat="1" customHeight="1" ht="18.75" hidden="1">
      <c r="A102" s="1780" t="s">
        <v>267</v>
      </c>
      <c r="B102" s="1780" t="s">
        <v>268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386</v>
      </c>
      <c r="M102" s="341"/>
      <c r="N102" s="334"/>
      <c r="O102" s="1624"/>
      <c r="P102" s="1624"/>
      <c r="AH102" s="1631">
        <v>0</v>
      </c>
    </row>
    <row s="1635" customFormat="1" customHeight="1" ht="18.75" hidden="1">
      <c r="A103" s="1780"/>
      <c r="B103" s="1780"/>
      <c r="C103" s="369" t="s">
        <v>1243</v>
      </c>
      <c r="D103" s="2462"/>
      <c r="E103" s="2204"/>
      <c r="F103" s="2383"/>
      <c r="G103" s="2427"/>
      <c r="H103" s="1500"/>
      <c r="I103" s="651" t="s">
        <v>1242</v>
      </c>
      <c r="J103" s="571"/>
      <c r="K103" s="1500"/>
      <c r="L103" s="214"/>
      <c r="M103" s="341"/>
      <c r="N103" s="334"/>
      <c r="O103" s="1624"/>
      <c r="P103" s="1624"/>
      <c r="AH103" s="1631">
        <v>0</v>
      </c>
    </row>
    <row s="1635" customFormat="1" customHeight="1" ht="0.75" hidden="1">
      <c r="A104" s="1780"/>
      <c r="B104" s="1780"/>
      <c r="C104" s="369" t="s">
        <v>1250</v>
      </c>
      <c r="D104" s="2462"/>
      <c r="E104" s="2204"/>
      <c r="F104" s="2383"/>
      <c r="G104" s="400"/>
      <c r="H104" s="1500"/>
      <c r="I104" s="651"/>
      <c r="J104" s="571"/>
      <c r="K104" s="1500"/>
      <c r="L104" s="214"/>
      <c r="M104" s="341"/>
      <c r="N104" s="334"/>
      <c r="O104" s="1624"/>
      <c r="P104" s="1624"/>
      <c r="AH104" s="1631">
        <v>0</v>
      </c>
    </row>
    <row s="1635" customFormat="1" customHeight="1" ht="18.75" hidden="1">
      <c r="A105" s="1780" t="s">
        <v>273</v>
      </c>
      <c r="B105" s="1780" t="s">
        <v>274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386</v>
      </c>
      <c r="M105" s="341"/>
      <c r="N105" s="334"/>
      <c r="O105" s="1624"/>
      <c r="P105" s="1624"/>
      <c r="AH105" s="1631">
        <v>0</v>
      </c>
    </row>
    <row s="1635" customFormat="1" customHeight="1" ht="18.75" hidden="1">
      <c r="A106" s="1780"/>
      <c r="B106" s="1780"/>
      <c r="C106" s="369" t="s">
        <v>1243</v>
      </c>
      <c r="D106" s="2462"/>
      <c r="E106" s="2204"/>
      <c r="F106" s="2383"/>
      <c r="G106" s="2427"/>
      <c r="H106" s="1500"/>
      <c r="I106" s="651" t="s">
        <v>1242</v>
      </c>
      <c r="J106" s="571"/>
      <c r="K106" s="1500"/>
      <c r="L106" s="214"/>
      <c r="M106" s="341"/>
      <c r="N106" s="334"/>
      <c r="O106" s="1624"/>
      <c r="P106" s="1624"/>
      <c r="AH106" s="1631">
        <v>0</v>
      </c>
    </row>
    <row s="1635" customFormat="1" customHeight="1" ht="0.75" hidden="1">
      <c r="A107" s="1780"/>
      <c r="B107" s="1780"/>
      <c r="C107" s="369" t="s">
        <v>1250</v>
      </c>
      <c r="D107" s="2462"/>
      <c r="E107" s="2204"/>
      <c r="F107" s="2383"/>
      <c r="G107" s="400"/>
      <c r="H107" s="1500"/>
      <c r="I107" s="651"/>
      <c r="J107" s="571"/>
      <c r="K107" s="1500"/>
      <c r="L107" s="214"/>
      <c r="M107" s="341"/>
      <c r="N107" s="334"/>
      <c r="O107" s="1624"/>
      <c r="P107" s="1624"/>
      <c r="AH107" s="1631">
        <v>0</v>
      </c>
    </row>
    <row s="1635" customFormat="1" customHeight="1" ht="18.75" hidden="1">
      <c r="A108" s="1780" t="s">
        <v>279</v>
      </c>
      <c r="B108" s="1780" t="s">
        <v>280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386</v>
      </c>
      <c r="M108" s="341"/>
      <c r="N108" s="334"/>
      <c r="O108" s="1624"/>
      <c r="P108" s="1624"/>
      <c r="AH108" s="1631">
        <v>0</v>
      </c>
    </row>
    <row s="1635" customFormat="1" customHeight="1" ht="18.75" hidden="1">
      <c r="A109" s="1780"/>
      <c r="B109" s="1780"/>
      <c r="C109" s="369" t="s">
        <v>1243</v>
      </c>
      <c r="D109" s="2462"/>
      <c r="E109" s="2204"/>
      <c r="F109" s="2383"/>
      <c r="G109" s="2427"/>
      <c r="H109" s="1500"/>
      <c r="I109" s="651" t="s">
        <v>1242</v>
      </c>
      <c r="J109" s="571"/>
      <c r="K109" s="1500"/>
      <c r="L109" s="214"/>
      <c r="M109" s="341"/>
      <c r="N109" s="334"/>
      <c r="O109" s="1624"/>
      <c r="P109" s="1624"/>
      <c r="AH109" s="1631">
        <v>0</v>
      </c>
    </row>
    <row s="1635" customFormat="1" customHeight="1" ht="0.75" hidden="1">
      <c r="A110" s="1780"/>
      <c r="B110" s="1780"/>
      <c r="C110" s="369" t="s">
        <v>1250</v>
      </c>
      <c r="D110" s="2462"/>
      <c r="E110" s="2204"/>
      <c r="F110" s="2383"/>
      <c r="G110" s="400"/>
      <c r="H110" s="1500"/>
      <c r="I110" s="651"/>
      <c r="J110" s="571"/>
      <c r="K110" s="1500"/>
      <c r="L110" s="214"/>
      <c r="M110" s="341"/>
      <c r="N110" s="334"/>
      <c r="O110" s="1624"/>
      <c r="P110" s="1624"/>
      <c r="AH110" s="1631">
        <v>0</v>
      </c>
    </row>
    <row s="1635" customFormat="1" customHeight="1" ht="18.75" hidden="1">
      <c r="A111" s="1780" t="s">
        <v>285</v>
      </c>
      <c r="B111" s="1780" t="s">
        <v>286</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386</v>
      </c>
      <c r="M111" s="341"/>
      <c r="N111" s="334"/>
      <c r="O111" s="1624"/>
      <c r="P111" s="1624"/>
      <c r="AH111" s="1631">
        <v>0</v>
      </c>
    </row>
    <row s="1635" customFormat="1" customHeight="1" ht="18.75" hidden="1">
      <c r="A112" s="1780"/>
      <c r="B112" s="1780"/>
      <c r="C112" s="369" t="s">
        <v>1243</v>
      </c>
      <c r="D112" s="2462"/>
      <c r="E112" s="2204"/>
      <c r="F112" s="2383"/>
      <c r="G112" s="2427"/>
      <c r="H112" s="1500"/>
      <c r="I112" s="651" t="s">
        <v>1242</v>
      </c>
      <c r="J112" s="571"/>
      <c r="K112" s="1500"/>
      <c r="L112" s="214"/>
      <c r="M112" s="341"/>
      <c r="N112" s="334"/>
      <c r="O112" s="1624"/>
      <c r="P112" s="1624"/>
      <c r="AH112" s="1631">
        <v>0</v>
      </c>
    </row>
    <row s="1635" customFormat="1" customHeight="1" ht="0.75" hidden="1">
      <c r="A113" s="1780"/>
      <c r="B113" s="1780"/>
      <c r="C113" s="369" t="s">
        <v>1250</v>
      </c>
      <c r="D113" s="2462"/>
      <c r="E113" s="2204"/>
      <c r="F113" s="2383"/>
      <c r="G113" s="400"/>
      <c r="H113" s="1500"/>
      <c r="I113" s="651"/>
      <c r="J113" s="571"/>
      <c r="K113" s="1500"/>
      <c r="L113" s="214"/>
      <c r="M113" s="341"/>
      <c r="N113" s="334"/>
      <c r="O113" s="1624"/>
      <c r="P113" s="1624"/>
      <c r="AH113" s="1631">
        <v>0</v>
      </c>
    </row>
    <row s="1635" customFormat="1" customHeight="1" ht="18.75" hidden="1">
      <c r="A114" s="1780" t="s">
        <v>305</v>
      </c>
      <c r="B114" s="1780" t="s">
        <v>306</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386</v>
      </c>
      <c r="M114" s="341"/>
      <c r="N114" s="334"/>
      <c r="O114" s="1624"/>
      <c r="P114" s="1624"/>
      <c r="AH114" s="1631">
        <v>0</v>
      </c>
    </row>
    <row s="1635" customFormat="1" customHeight="1" ht="18.75" hidden="1">
      <c r="A115" s="1780"/>
      <c r="B115" s="1780"/>
      <c r="C115" s="369" t="s">
        <v>1243</v>
      </c>
      <c r="D115" s="2462"/>
      <c r="E115" s="2204"/>
      <c r="F115" s="2383"/>
      <c r="G115" s="2427"/>
      <c r="H115" s="1500"/>
      <c r="I115" s="651" t="s">
        <v>1242</v>
      </c>
      <c r="J115" s="571"/>
      <c r="K115" s="1500"/>
      <c r="L115" s="214"/>
      <c r="M115" s="341"/>
      <c r="N115" s="334"/>
      <c r="O115" s="1624"/>
      <c r="P115" s="1624"/>
      <c r="AH115" s="1631">
        <v>0</v>
      </c>
    </row>
    <row s="1635" customFormat="1" customHeight="1" ht="0.75" hidden="1">
      <c r="A116" s="1780"/>
      <c r="B116" s="1780"/>
      <c r="C116" s="369" t="s">
        <v>1250</v>
      </c>
      <c r="D116" s="2462"/>
      <c r="E116" s="2204"/>
      <c r="F116" s="2383"/>
      <c r="G116" s="400"/>
      <c r="H116" s="1500"/>
      <c r="I116" s="651"/>
      <c r="J116" s="571"/>
      <c r="K116" s="1500"/>
      <c r="L116" s="214"/>
      <c r="M116" s="341"/>
      <c r="N116" s="334"/>
      <c r="O116" s="1624"/>
      <c r="P116" s="1624"/>
      <c r="AH116" s="1631">
        <v>0</v>
      </c>
    </row>
    <row s="1635" customFormat="1" customHeight="1" ht="18.75" hidden="1">
      <c r="A117" s="1780" t="s">
        <v>310</v>
      </c>
      <c r="B117" s="1780" t="s">
        <v>311</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386</v>
      </c>
      <c r="M117" s="341"/>
      <c r="N117" s="334"/>
      <c r="O117" s="1624"/>
      <c r="P117" s="1624"/>
      <c r="AH117" s="1631">
        <v>0</v>
      </c>
    </row>
    <row s="1635" customFormat="1" customHeight="1" ht="18.75" hidden="1">
      <c r="A118" s="1780"/>
      <c r="B118" s="1780"/>
      <c r="C118" s="369" t="s">
        <v>1243</v>
      </c>
      <c r="D118" s="2462"/>
      <c r="E118" s="2204"/>
      <c r="F118" s="2383"/>
      <c r="G118" s="2427"/>
      <c r="H118" s="1500"/>
      <c r="I118" s="651" t="s">
        <v>1242</v>
      </c>
      <c r="J118" s="571"/>
      <c r="K118" s="1500"/>
      <c r="L118" s="214"/>
      <c r="M118" s="341"/>
      <c r="N118" s="334"/>
      <c r="O118" s="1624"/>
      <c r="P118" s="1624"/>
      <c r="AH118" s="1631">
        <v>0</v>
      </c>
    </row>
    <row s="1635" customFormat="1" customHeight="1" ht="0.75" hidden="1">
      <c r="A119" s="1780"/>
      <c r="B119" s="1780"/>
      <c r="C119" s="369" t="s">
        <v>1250</v>
      </c>
      <c r="D119" s="2462"/>
      <c r="E119" s="2204"/>
      <c r="F119" s="2383"/>
      <c r="G119" s="400"/>
      <c r="H119" s="1500"/>
      <c r="I119" s="651"/>
      <c r="J119" s="571"/>
      <c r="K119" s="1500"/>
      <c r="L119" s="214"/>
      <c r="M119" s="341"/>
      <c r="N119" s="334"/>
      <c r="O119" s="1624"/>
      <c r="P119" s="1624"/>
      <c r="AH119" s="1631">
        <v>0</v>
      </c>
    </row>
    <row s="1635" customFormat="1" customHeight="1" ht="18.75" hidden="1">
      <c r="A120" s="1780" t="s">
        <v>315</v>
      </c>
      <c r="B120" s="1780" t="s">
        <v>316</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386</v>
      </c>
      <c r="M120" s="341"/>
      <c r="N120" s="334"/>
      <c r="O120" s="1624"/>
      <c r="P120" s="1624"/>
      <c r="AH120" s="1631">
        <v>0</v>
      </c>
    </row>
    <row s="1635" customFormat="1" customHeight="1" ht="18.75" hidden="1">
      <c r="A121" s="1780"/>
      <c r="B121" s="1780"/>
      <c r="C121" s="369" t="s">
        <v>1243</v>
      </c>
      <c r="D121" s="2462"/>
      <c r="E121" s="2204"/>
      <c r="F121" s="2383"/>
      <c r="G121" s="2427"/>
      <c r="H121" s="1500"/>
      <c r="I121" s="651" t="s">
        <v>1242</v>
      </c>
      <c r="J121" s="571"/>
      <c r="K121" s="1500"/>
      <c r="L121" s="214"/>
      <c r="M121" s="341"/>
      <c r="N121" s="334"/>
      <c r="O121" s="1624"/>
      <c r="P121" s="1624"/>
      <c r="AH121" s="1631">
        <v>0</v>
      </c>
    </row>
    <row s="1635" customFormat="1" customHeight="1" ht="0.75" hidden="1">
      <c r="A122" s="1780"/>
      <c r="B122" s="1780"/>
      <c r="C122" s="369" t="s">
        <v>1250</v>
      </c>
      <c r="D122" s="2462"/>
      <c r="E122" s="2204"/>
      <c r="F122" s="2383"/>
      <c r="G122" s="400"/>
      <c r="H122" s="1500"/>
      <c r="I122" s="651"/>
      <c r="J122" s="571"/>
      <c r="K122" s="1500"/>
      <c r="L122" s="214"/>
      <c r="M122" s="341"/>
      <c r="N122" s="334"/>
      <c r="O122" s="1624"/>
      <c r="P122" s="1624"/>
      <c r="AH122" s="1631">
        <v>0</v>
      </c>
    </row>
    <row s="1635" customFormat="1" customHeight="1" ht="18.75" hidden="1">
      <c r="A123" s="1780" t="s">
        <v>320</v>
      </c>
      <c r="B123" s="1780" t="s">
        <v>321</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386</v>
      </c>
      <c r="M123" s="341"/>
      <c r="N123" s="334"/>
      <c r="O123" s="1624"/>
      <c r="P123" s="1624"/>
      <c r="AH123" s="1631">
        <v>0</v>
      </c>
    </row>
    <row s="1635" customFormat="1" customHeight="1" ht="18.75" hidden="1">
      <c r="A124" s="1780"/>
      <c r="B124" s="1780"/>
      <c r="C124" s="369" t="s">
        <v>1243</v>
      </c>
      <c r="D124" s="2462"/>
      <c r="E124" s="2204"/>
      <c r="F124" s="2383"/>
      <c r="G124" s="2427"/>
      <c r="H124" s="1500"/>
      <c r="I124" s="651" t="s">
        <v>1242</v>
      </c>
      <c r="J124" s="571"/>
      <c r="K124" s="1500"/>
      <c r="L124" s="214"/>
      <c r="M124" s="341"/>
      <c r="N124" s="334"/>
      <c r="O124" s="1624"/>
      <c r="P124" s="1624"/>
      <c r="AH124" s="1631">
        <v>0</v>
      </c>
    </row>
    <row s="1635" customFormat="1" customHeight="1" ht="0.75" hidden="1">
      <c r="A125" s="1780"/>
      <c r="B125" s="1780"/>
      <c r="C125" s="369" t="s">
        <v>1250</v>
      </c>
      <c r="D125" s="2462"/>
      <c r="E125" s="2204"/>
      <c r="F125" s="2383"/>
      <c r="G125" s="400"/>
      <c r="H125" s="1500"/>
      <c r="I125" s="651"/>
      <c r="J125" s="571"/>
      <c r="K125" s="1500"/>
      <c r="L125" s="214"/>
      <c r="M125" s="341"/>
      <c r="N125" s="334"/>
      <c r="O125" s="1624"/>
      <c r="P125" s="1624"/>
      <c r="AH125" s="1631">
        <v>0</v>
      </c>
    </row>
    <row s="1635" customFormat="1" customHeight="1" ht="18.75" hidden="1">
      <c r="A126" s="1780" t="s">
        <v>325</v>
      </c>
      <c r="B126" s="1780" t="s">
        <v>326</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386</v>
      </c>
      <c r="M126" s="341"/>
      <c r="N126" s="334"/>
      <c r="O126" s="1624"/>
      <c r="P126" s="1624"/>
      <c r="AH126" s="1631">
        <v>0</v>
      </c>
    </row>
    <row s="1635" customFormat="1" customHeight="1" ht="18.75" hidden="1">
      <c r="A127" s="1780"/>
      <c r="B127" s="1780"/>
      <c r="C127" s="369" t="s">
        <v>1243</v>
      </c>
      <c r="D127" s="2462"/>
      <c r="E127" s="2204"/>
      <c r="F127" s="2383"/>
      <c r="G127" s="2427"/>
      <c r="H127" s="1500"/>
      <c r="I127" s="651" t="s">
        <v>1242</v>
      </c>
      <c r="J127" s="571"/>
      <c r="K127" s="1500"/>
      <c r="L127" s="214"/>
      <c r="M127" s="341"/>
      <c r="N127" s="334"/>
      <c r="O127" s="1624"/>
      <c r="P127" s="1624"/>
      <c r="AH127" s="1631">
        <v>0</v>
      </c>
    </row>
    <row s="1635" customFormat="1" customHeight="1" ht="0.75" hidden="1">
      <c r="A128" s="1780"/>
      <c r="B128" s="1780"/>
      <c r="C128" s="369" t="s">
        <v>1250</v>
      </c>
      <c r="D128" s="2462"/>
      <c r="E128" s="2204"/>
      <c r="F128" s="2383"/>
      <c r="G128" s="400"/>
      <c r="H128" s="1500"/>
      <c r="I128" s="651"/>
      <c r="J128" s="571"/>
      <c r="K128" s="1500"/>
      <c r="L128" s="214"/>
      <c r="M128" s="341"/>
      <c r="N128" s="334"/>
      <c r="O128" s="1624"/>
      <c r="P128" s="1624"/>
      <c r="AH128" s="1631">
        <v>0</v>
      </c>
    </row>
    <row s="1635" customFormat="1" customHeight="1" ht="18.75" hidden="1">
      <c r="A129" s="1780" t="s">
        <v>330</v>
      </c>
      <c r="B129" s="1780" t="s">
        <v>331</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386</v>
      </c>
      <c r="M129" s="341"/>
      <c r="N129" s="334"/>
      <c r="O129" s="1624"/>
      <c r="P129" s="1624"/>
      <c r="AH129" s="1631">
        <v>0</v>
      </c>
    </row>
    <row s="1635" customFormat="1" customHeight="1" ht="18.75" hidden="1">
      <c r="A130" s="1780"/>
      <c r="B130" s="1780"/>
      <c r="C130" s="369" t="s">
        <v>1243</v>
      </c>
      <c r="D130" s="2462"/>
      <c r="E130" s="2204"/>
      <c r="F130" s="2383"/>
      <c r="G130" s="2427"/>
      <c r="H130" s="1500"/>
      <c r="I130" s="651" t="s">
        <v>1242</v>
      </c>
      <c r="J130" s="571"/>
      <c r="K130" s="1500"/>
      <c r="L130" s="214"/>
      <c r="M130" s="341"/>
      <c r="N130" s="334"/>
      <c r="O130" s="1624"/>
      <c r="P130" s="1624"/>
      <c r="AH130" s="1631">
        <v>0</v>
      </c>
    </row>
    <row s="1635" customFormat="1" customHeight="1" ht="0.75" hidden="1">
      <c r="A131" s="1780"/>
      <c r="B131" s="1780"/>
      <c r="C131" s="369" t="s">
        <v>1250</v>
      </c>
      <c r="D131" s="2462"/>
      <c r="E131" s="2204"/>
      <c r="F131" s="2383"/>
      <c r="G131" s="400"/>
      <c r="H131" s="1500"/>
      <c r="I131" s="651"/>
      <c r="J131" s="571"/>
      <c r="K131" s="1500"/>
      <c r="L131" s="214"/>
      <c r="M131" s="341"/>
      <c r="N131" s="334"/>
      <c r="O131" s="1624"/>
      <c r="P131" s="1624"/>
      <c r="AH131" s="1631">
        <v>0</v>
      </c>
    </row>
    <row s="1635" customFormat="1" customHeight="1" ht="18.75" hidden="1">
      <c r="A132" s="1780" t="s">
        <v>335</v>
      </c>
      <c r="B132" s="1780" t="s">
        <v>336</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386</v>
      </c>
      <c r="M132" s="341"/>
      <c r="N132" s="334"/>
      <c r="O132" s="1624"/>
      <c r="P132" s="1624"/>
      <c r="AH132" s="1631">
        <v>0</v>
      </c>
    </row>
    <row s="1635" customFormat="1" customHeight="1" ht="18.75" hidden="1">
      <c r="A133" s="1780"/>
      <c r="B133" s="1780"/>
      <c r="C133" s="369" t="s">
        <v>1243</v>
      </c>
      <c r="D133" s="2462"/>
      <c r="E133" s="2204"/>
      <c r="F133" s="2383"/>
      <c r="G133" s="2427"/>
      <c r="H133" s="1500"/>
      <c r="I133" s="651" t="s">
        <v>1242</v>
      </c>
      <c r="J133" s="571"/>
      <c r="K133" s="1500"/>
      <c r="L133" s="214"/>
      <c r="M133" s="341"/>
      <c r="N133" s="334"/>
      <c r="O133" s="1624"/>
      <c r="P133" s="1624"/>
      <c r="AH133" s="1631">
        <v>0</v>
      </c>
    </row>
    <row s="1635" customFormat="1" customHeight="1" ht="0.75" hidden="1">
      <c r="A134" s="1780"/>
      <c r="B134" s="1780"/>
      <c r="C134" s="369" t="s">
        <v>1250</v>
      </c>
      <c r="D134" s="2462"/>
      <c r="E134" s="2204"/>
      <c r="F134" s="2383"/>
      <c r="G134" s="400"/>
      <c r="H134" s="1500"/>
      <c r="I134" s="651"/>
      <c r="J134" s="571"/>
      <c r="K134" s="1500"/>
      <c r="L134" s="214"/>
      <c r="M134" s="341"/>
      <c r="N134" s="334"/>
      <c r="O134" s="1624"/>
      <c r="P134" s="1624"/>
      <c r="AH134" s="1631">
        <v>0</v>
      </c>
    </row>
    <row s="1635" customFormat="1" customHeight="1" ht="18.75" hidden="1">
      <c r="A135" s="1780" t="s">
        <v>340</v>
      </c>
      <c r="B135" s="1780" t="s">
        <v>341</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386</v>
      </c>
      <c r="M135" s="341"/>
      <c r="N135" s="334"/>
      <c r="O135" s="1624"/>
      <c r="P135" s="1624"/>
      <c r="AH135" s="1631">
        <v>0</v>
      </c>
    </row>
    <row s="1635" customFormat="1" customHeight="1" ht="18.75" hidden="1">
      <c r="A136" s="1780"/>
      <c r="B136" s="1780"/>
      <c r="C136" s="369" t="s">
        <v>1243</v>
      </c>
      <c r="D136" s="2462"/>
      <c r="E136" s="2204"/>
      <c r="F136" s="2383"/>
      <c r="G136" s="2427"/>
      <c r="H136" s="1500"/>
      <c r="I136" s="651" t="s">
        <v>1242</v>
      </c>
      <c r="J136" s="571"/>
      <c r="K136" s="1500"/>
      <c r="L136" s="214"/>
      <c r="M136" s="341"/>
      <c r="N136" s="334"/>
      <c r="O136" s="1624"/>
      <c r="P136" s="1624"/>
      <c r="AH136" s="1631">
        <v>0</v>
      </c>
    </row>
    <row s="1635" customFormat="1" customHeight="1" ht="0.75" hidden="1">
      <c r="A137" s="1780"/>
      <c r="B137" s="1780"/>
      <c r="C137" s="369" t="s">
        <v>1250</v>
      </c>
      <c r="D137" s="2462"/>
      <c r="E137" s="2204"/>
      <c r="F137" s="2383"/>
      <c r="G137" s="400"/>
      <c r="H137" s="1500"/>
      <c r="I137" s="651"/>
      <c r="J137" s="571"/>
      <c r="K137" s="1500"/>
      <c r="L137" s="214"/>
      <c r="M137" s="341"/>
      <c r="N137" s="334"/>
      <c r="O137" s="1624"/>
      <c r="P137" s="1624"/>
      <c r="AH137" s="1631">
        <v>0</v>
      </c>
    </row>
    <row s="1635" customFormat="1" customHeight="1" ht="18.75" hidden="1">
      <c r="A138" s="1780" t="s">
        <v>345</v>
      </c>
      <c r="B138" s="1780" t="s">
        <v>346</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386</v>
      </c>
      <c r="M138" s="341"/>
      <c r="N138" s="334"/>
      <c r="O138" s="1624"/>
      <c r="P138" s="1624"/>
      <c r="AH138" s="1631">
        <v>0</v>
      </c>
    </row>
    <row s="1635" customFormat="1" customHeight="1" ht="18.75" hidden="1">
      <c r="A139" s="1780"/>
      <c r="B139" s="1780"/>
      <c r="C139" s="369" t="s">
        <v>1243</v>
      </c>
      <c r="D139" s="2462"/>
      <c r="E139" s="2204"/>
      <c r="F139" s="2383"/>
      <c r="G139" s="2427"/>
      <c r="H139" s="1500"/>
      <c r="I139" s="651" t="s">
        <v>1242</v>
      </c>
      <c r="J139" s="571"/>
      <c r="K139" s="1500"/>
      <c r="L139" s="214"/>
      <c r="M139" s="341"/>
      <c r="N139" s="334"/>
      <c r="O139" s="1624"/>
      <c r="P139" s="1624"/>
      <c r="AH139" s="1631">
        <v>0</v>
      </c>
    </row>
    <row s="1635" customFormat="1" customHeight="1" ht="0.75" hidden="1">
      <c r="A140" s="1780"/>
      <c r="B140" s="1780"/>
      <c r="C140" s="369" t="s">
        <v>1250</v>
      </c>
      <c r="D140" s="2462"/>
      <c r="E140" s="2204"/>
      <c r="F140" s="2383"/>
      <c r="G140" s="400"/>
      <c r="H140" s="1500"/>
      <c r="I140" s="651"/>
      <c r="J140" s="571"/>
      <c r="K140" s="1500"/>
      <c r="L140" s="214"/>
      <c r="M140" s="341"/>
      <c r="N140" s="334"/>
      <c r="O140" s="1624"/>
      <c r="P140" s="1624"/>
      <c r="AH140" s="1631">
        <v>0</v>
      </c>
    </row>
    <row s="1635" customFormat="1" customHeight="1" ht="18.75" hidden="1">
      <c r="A141" s="1780" t="s">
        <v>350</v>
      </c>
      <c r="B141" s="1780" t="s">
        <v>351</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386</v>
      </c>
      <c r="M141" s="341"/>
      <c r="N141" s="334"/>
      <c r="O141" s="1624"/>
      <c r="P141" s="1624"/>
      <c r="AH141" s="1631">
        <v>0</v>
      </c>
    </row>
    <row s="1635" customFormat="1" customHeight="1" ht="18.75" hidden="1">
      <c r="A142" s="1780"/>
      <c r="B142" s="1780"/>
      <c r="C142" s="369" t="s">
        <v>1243</v>
      </c>
      <c r="D142" s="2462"/>
      <c r="E142" s="2204"/>
      <c r="F142" s="2383"/>
      <c r="G142" s="2427"/>
      <c r="H142" s="1500"/>
      <c r="I142" s="651" t="s">
        <v>1242</v>
      </c>
      <c r="J142" s="571"/>
      <c r="K142" s="1500"/>
      <c r="L142" s="214"/>
      <c r="M142" s="341"/>
      <c r="N142" s="334"/>
      <c r="O142" s="1624"/>
      <c r="P142" s="1624"/>
      <c r="AH142" s="1631">
        <v>0</v>
      </c>
    </row>
    <row s="1635" customFormat="1" customHeight="1" ht="0.75" hidden="1">
      <c r="A143" s="1780"/>
      <c r="B143" s="1780"/>
      <c r="C143" s="369" t="s">
        <v>1250</v>
      </c>
      <c r="D143" s="2462"/>
      <c r="E143" s="2204"/>
      <c r="F143" s="2383"/>
      <c r="G143" s="400"/>
      <c r="H143" s="1500"/>
      <c r="I143" s="651"/>
      <c r="J143" s="571"/>
      <c r="K143" s="1500"/>
      <c r="L143" s="214"/>
      <c r="M143" s="341"/>
      <c r="N143" s="334"/>
      <c r="O143" s="1624"/>
      <c r="P143" s="1624"/>
      <c r="AH143" s="1631">
        <v>0</v>
      </c>
    </row>
    <row s="1635" customFormat="1" customHeight="1" ht="18.75" hidden="1">
      <c r="A144" s="1780" t="s">
        <v>355</v>
      </c>
      <c r="B144" s="1780" t="s">
        <v>356</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386</v>
      </c>
      <c r="M144" s="341"/>
      <c r="N144" s="334"/>
      <c r="O144" s="1624"/>
      <c r="P144" s="1624"/>
      <c r="AH144" s="1631">
        <v>0</v>
      </c>
    </row>
    <row s="1635" customFormat="1" customHeight="1" ht="18.75" hidden="1">
      <c r="A145" s="1780"/>
      <c r="B145" s="1780"/>
      <c r="C145" s="369" t="s">
        <v>1243</v>
      </c>
      <c r="D145" s="2462"/>
      <c r="E145" s="2204"/>
      <c r="F145" s="2383"/>
      <c r="G145" s="2427"/>
      <c r="H145" s="1500"/>
      <c r="I145" s="651" t="s">
        <v>1242</v>
      </c>
      <c r="J145" s="571"/>
      <c r="K145" s="1500"/>
      <c r="L145" s="214"/>
      <c r="M145" s="341"/>
      <c r="N145" s="334"/>
      <c r="O145" s="1624"/>
      <c r="P145" s="1624"/>
      <c r="AH145" s="1631">
        <v>0</v>
      </c>
    </row>
    <row s="1635" customFormat="1" customHeight="1" ht="1.05">
      <c r="A146" s="1780"/>
      <c r="B146" s="1780"/>
      <c r="C146" s="369" t="s">
        <v>1250</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237</v>
      </c>
      <c r="B148" s="1780" t="s">
        <v>238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386</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1243</v>
      </c>
      <c r="D149" s="2462"/>
      <c r="E149" s="2204"/>
      <c r="F149" s="2383"/>
      <c r="G149" s="2427"/>
      <c r="H149" s="1500"/>
      <c r="I149" s="651" t="s">
        <v>1242</v>
      </c>
      <c r="J149" s="571"/>
      <c r="K149" s="1500"/>
      <c r="L149" s="214"/>
      <c r="M149" s="2170"/>
      <c r="N149" s="334"/>
      <c r="O149" s="1624"/>
      <c r="P149" s="1624"/>
      <c r="AH149" s="1631">
        <v>0</v>
      </c>
    </row>
    <row s="1635" customFormat="1" customHeight="1" ht="0.75" hidden="1">
      <c r="A150" s="1780"/>
      <c r="B150" s="1780"/>
      <c r="C150" s="369" t="s">
        <v>1250</v>
      </c>
      <c r="D150" s="2462"/>
      <c r="E150" s="2204"/>
      <c r="F150" s="2383"/>
      <c r="G150" s="400"/>
      <c r="H150" s="1500"/>
      <c r="I150" s="651"/>
      <c r="J150" s="571"/>
      <c r="K150" s="1500"/>
      <c r="L150" s="214"/>
      <c r="M150" s="2170"/>
      <c r="N150" s="334"/>
      <c r="O150" s="1624"/>
      <c r="P150" s="1624"/>
      <c r="AH150" s="1631">
        <v>0</v>
      </c>
    </row>
    <row s="1635" customFormat="1" customHeight="1" ht="45" hidden="1">
      <c r="A151" s="1780" t="s">
        <v>242</v>
      </c>
      <c r="B151" s="1780" t="s">
        <v>243</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386</v>
      </c>
      <c r="M151" s="2171"/>
      <c r="N151" s="334"/>
      <c r="O151" s="1624"/>
      <c r="P151" s="1624"/>
      <c r="AH151" s="1631">
        <v>0</v>
      </c>
    </row>
    <row s="1635" customFormat="1" customHeight="1" ht="18.75" hidden="1">
      <c r="A152" s="1780"/>
      <c r="B152" s="1780"/>
      <c r="C152" s="369" t="s">
        <v>1243</v>
      </c>
      <c r="D152" s="2462"/>
      <c r="E152" s="2204"/>
      <c r="F152" s="2383"/>
      <c r="G152" s="2427"/>
      <c r="H152" s="1500"/>
      <c r="I152" s="651" t="s">
        <v>1242</v>
      </c>
      <c r="J152" s="571"/>
      <c r="K152" s="1500"/>
      <c r="L152" s="214"/>
      <c r="M152" s="1861"/>
      <c r="N152" s="334"/>
      <c r="O152" s="1624"/>
      <c r="P152" s="1624"/>
      <c r="AH152" s="1631">
        <v>0</v>
      </c>
    </row>
    <row s="1635" customFormat="1" customHeight="1" ht="0.75" hidden="1">
      <c r="A153" s="1780"/>
      <c r="B153" s="1780"/>
      <c r="C153" s="369" t="s">
        <v>1250</v>
      </c>
      <c r="D153" s="2462"/>
      <c r="E153" s="2204"/>
      <c r="F153" s="2383"/>
      <c r="G153" s="400"/>
      <c r="H153" s="1500"/>
      <c r="I153" s="651"/>
      <c r="J153" s="571"/>
      <c r="K153" s="1500"/>
      <c r="L153" s="214"/>
      <c r="M153" s="341"/>
      <c r="N153" s="334"/>
      <c r="O153" s="1624"/>
      <c r="P153" s="1624"/>
      <c r="AH153" s="1631">
        <v>0</v>
      </c>
    </row>
    <row s="1635" customFormat="1" customHeight="1" ht="45" hidden="1">
      <c r="A154" s="1780" t="s">
        <v>249</v>
      </c>
      <c r="B154" s="1780" t="s">
        <v>250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386</v>
      </c>
      <c r="M154" s="341"/>
      <c r="N154" s="334"/>
      <c r="O154" s="1624"/>
      <c r="P154" s="1624"/>
      <c r="AH154" s="1631">
        <v>0</v>
      </c>
    </row>
    <row s="1635" customFormat="1" customHeight="1" ht="18.75" hidden="1">
      <c r="A155" s="1780"/>
      <c r="B155" s="1780"/>
      <c r="C155" s="369" t="s">
        <v>1243</v>
      </c>
      <c r="D155" s="2462"/>
      <c r="E155" s="2204"/>
      <c r="F155" s="2383"/>
      <c r="G155" s="2427"/>
      <c r="H155" s="1500"/>
      <c r="I155" s="651" t="s">
        <v>1242</v>
      </c>
      <c r="J155" s="571"/>
      <c r="K155" s="1500"/>
      <c r="L155" s="214"/>
      <c r="M155" s="341"/>
      <c r="N155" s="334"/>
      <c r="O155" s="1624"/>
      <c r="P155" s="1624"/>
      <c r="AH155" s="1631">
        <v>0</v>
      </c>
    </row>
    <row s="1635" customFormat="1" customHeight="1" ht="0.75" hidden="1">
      <c r="A156" s="1780"/>
      <c r="B156" s="1780"/>
      <c r="C156" s="369" t="s">
        <v>1250</v>
      </c>
      <c r="D156" s="2462"/>
      <c r="E156" s="2204"/>
      <c r="F156" s="2383"/>
      <c r="G156" s="400"/>
      <c r="H156" s="1500"/>
      <c r="I156" s="651"/>
      <c r="J156" s="571"/>
      <c r="K156" s="1500"/>
      <c r="L156" s="214"/>
      <c r="M156" s="341"/>
      <c r="N156" s="334"/>
      <c r="O156" s="1624"/>
      <c r="P156" s="1624"/>
      <c r="AH156" s="1631">
        <v>0</v>
      </c>
    </row>
    <row s="1635" customFormat="1" customHeight="1" ht="45" hidden="1">
      <c r="A157" s="1780" t="s">
        <v>255</v>
      </c>
      <c r="B157" s="1780" t="s">
        <v>256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386</v>
      </c>
      <c r="M157" s="341"/>
      <c r="N157" s="334"/>
      <c r="O157" s="1624"/>
      <c r="P157" s="1624"/>
      <c r="AH157" s="1631">
        <v>0</v>
      </c>
    </row>
    <row s="1635" customFormat="1" customHeight="1" ht="18.75" hidden="1">
      <c r="A158" s="1780"/>
      <c r="B158" s="1780"/>
      <c r="C158" s="369" t="s">
        <v>1243</v>
      </c>
      <c r="D158" s="2462"/>
      <c r="E158" s="2204"/>
      <c r="F158" s="2383"/>
      <c r="G158" s="2427"/>
      <c r="H158" s="1500"/>
      <c r="I158" s="651" t="s">
        <v>1242</v>
      </c>
      <c r="J158" s="571"/>
      <c r="K158" s="1500"/>
      <c r="L158" s="214"/>
      <c r="M158" s="341"/>
      <c r="N158" s="334"/>
      <c r="O158" s="1624"/>
      <c r="P158" s="1624"/>
      <c r="AH158" s="1631">
        <v>0</v>
      </c>
    </row>
    <row s="1635" customFormat="1" customHeight="1" ht="0.75" hidden="1">
      <c r="A159" s="1780"/>
      <c r="B159" s="1780"/>
      <c r="C159" s="369" t="s">
        <v>1250</v>
      </c>
      <c r="D159" s="2462"/>
      <c r="E159" s="2204"/>
      <c r="F159" s="2383"/>
      <c r="G159" s="400"/>
      <c r="H159" s="1500"/>
      <c r="I159" s="651"/>
      <c r="J159" s="571"/>
      <c r="K159" s="1500"/>
      <c r="L159" s="214"/>
      <c r="M159" s="341"/>
      <c r="N159" s="334"/>
      <c r="O159" s="1624"/>
      <c r="P159" s="1624"/>
      <c r="AH159" s="1631">
        <v>0</v>
      </c>
    </row>
    <row s="1635" customFormat="1" customHeight="1" ht="18.75" hidden="1">
      <c r="A160" s="1780" t="s">
        <v>261</v>
      </c>
      <c r="B160" s="1780" t="s">
        <v>262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386</v>
      </c>
      <c r="M160" s="341"/>
      <c r="N160" s="334"/>
      <c r="O160" s="1624"/>
      <c r="P160" s="1624"/>
      <c r="AH160" s="1631">
        <v>0</v>
      </c>
    </row>
    <row s="1635" customFormat="1" customHeight="1" ht="18.75" hidden="1">
      <c r="A161" s="1780"/>
      <c r="B161" s="1780"/>
      <c r="C161" s="369" t="s">
        <v>1243</v>
      </c>
      <c r="D161" s="2462"/>
      <c r="E161" s="2204"/>
      <c r="F161" s="2383"/>
      <c r="G161" s="2427"/>
      <c r="H161" s="1500"/>
      <c r="I161" s="651" t="s">
        <v>1242</v>
      </c>
      <c r="J161" s="571"/>
      <c r="K161" s="1500"/>
      <c r="L161" s="214"/>
      <c r="M161" s="341"/>
      <c r="N161" s="334"/>
      <c r="O161" s="1624"/>
      <c r="P161" s="1624"/>
      <c r="AH161" s="1631">
        <v>0</v>
      </c>
    </row>
    <row s="1635" customFormat="1" customHeight="1" ht="0.75" hidden="1">
      <c r="A162" s="1780"/>
      <c r="B162" s="1780"/>
      <c r="C162" s="369" t="s">
        <v>1250</v>
      </c>
      <c r="D162" s="2462"/>
      <c r="E162" s="2204"/>
      <c r="F162" s="2383"/>
      <c r="G162" s="400"/>
      <c r="H162" s="1500"/>
      <c r="I162" s="651"/>
      <c r="J162" s="571"/>
      <c r="K162" s="1500"/>
      <c r="L162" s="214"/>
      <c r="M162" s="341"/>
      <c r="N162" s="334"/>
      <c r="O162" s="1624"/>
      <c r="P162" s="1624"/>
      <c r="AH162" s="1631">
        <v>0</v>
      </c>
    </row>
    <row s="1635" customFormat="1" customHeight="1" ht="18.75" hidden="1">
      <c r="A163" s="1780" t="s">
        <v>267</v>
      </c>
      <c r="B163" s="1780" t="s">
        <v>268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386</v>
      </c>
      <c r="M163" s="341"/>
      <c r="N163" s="334"/>
      <c r="O163" s="1624"/>
      <c r="P163" s="1624"/>
      <c r="AH163" s="1631">
        <v>0</v>
      </c>
    </row>
    <row s="1635" customFormat="1" customHeight="1" ht="18.75" hidden="1">
      <c r="A164" s="1780"/>
      <c r="B164" s="1780"/>
      <c r="C164" s="369" t="s">
        <v>1243</v>
      </c>
      <c r="D164" s="2462"/>
      <c r="E164" s="2204"/>
      <c r="F164" s="2383"/>
      <c r="G164" s="2427"/>
      <c r="H164" s="1500"/>
      <c r="I164" s="651" t="s">
        <v>1242</v>
      </c>
      <c r="J164" s="571"/>
      <c r="K164" s="1500"/>
      <c r="L164" s="214"/>
      <c r="M164" s="341"/>
      <c r="N164" s="334"/>
      <c r="O164" s="1624"/>
      <c r="P164" s="1624"/>
      <c r="AH164" s="1631">
        <v>0</v>
      </c>
    </row>
    <row s="1635" customFormat="1" customHeight="1" ht="0.75" hidden="1">
      <c r="A165" s="1780"/>
      <c r="B165" s="1780"/>
      <c r="C165" s="369" t="s">
        <v>1250</v>
      </c>
      <c r="D165" s="2462"/>
      <c r="E165" s="2204"/>
      <c r="F165" s="2383"/>
      <c r="G165" s="400"/>
      <c r="H165" s="1500"/>
      <c r="I165" s="651"/>
      <c r="J165" s="571"/>
      <c r="K165" s="1500"/>
      <c r="L165" s="214"/>
      <c r="M165" s="341"/>
      <c r="N165" s="334"/>
      <c r="O165" s="1624"/>
      <c r="P165" s="1624"/>
      <c r="AH165" s="1631">
        <v>0</v>
      </c>
    </row>
    <row s="1635" customFormat="1" customHeight="1" ht="18.75" hidden="1">
      <c r="A166" s="1780" t="s">
        <v>273</v>
      </c>
      <c r="B166" s="1780" t="s">
        <v>274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386</v>
      </c>
      <c r="M166" s="341"/>
      <c r="N166" s="334"/>
      <c r="O166" s="1624"/>
      <c r="P166" s="1624"/>
      <c r="AH166" s="1631">
        <v>0</v>
      </c>
    </row>
    <row s="1635" customFormat="1" customHeight="1" ht="18.75" hidden="1">
      <c r="A167" s="1780"/>
      <c r="B167" s="1780"/>
      <c r="C167" s="369" t="s">
        <v>1243</v>
      </c>
      <c r="D167" s="2462"/>
      <c r="E167" s="2204"/>
      <c r="F167" s="2383"/>
      <c r="G167" s="2427"/>
      <c r="H167" s="1500"/>
      <c r="I167" s="651" t="s">
        <v>1242</v>
      </c>
      <c r="J167" s="571"/>
      <c r="K167" s="1500"/>
      <c r="L167" s="214"/>
      <c r="M167" s="341"/>
      <c r="N167" s="334"/>
      <c r="O167" s="1624"/>
      <c r="P167" s="1624"/>
      <c r="AH167" s="1631">
        <v>0</v>
      </c>
    </row>
    <row s="1635" customFormat="1" customHeight="1" ht="0.75" hidden="1">
      <c r="A168" s="1780"/>
      <c r="B168" s="1780"/>
      <c r="C168" s="369" t="s">
        <v>1250</v>
      </c>
      <c r="D168" s="2462"/>
      <c r="E168" s="2204"/>
      <c r="F168" s="2383"/>
      <c r="G168" s="400"/>
      <c r="H168" s="1500"/>
      <c r="I168" s="651"/>
      <c r="J168" s="571"/>
      <c r="K168" s="1500"/>
      <c r="L168" s="214"/>
      <c r="M168" s="341"/>
      <c r="N168" s="334"/>
      <c r="O168" s="1624"/>
      <c r="P168" s="1624"/>
      <c r="AH168" s="1631">
        <v>0</v>
      </c>
    </row>
    <row s="1635" customFormat="1" customHeight="1" ht="18.75" hidden="1">
      <c r="A169" s="1780" t="s">
        <v>279</v>
      </c>
      <c r="B169" s="1780" t="s">
        <v>280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386</v>
      </c>
      <c r="M169" s="341"/>
      <c r="N169" s="334"/>
      <c r="O169" s="1624"/>
      <c r="P169" s="1624"/>
      <c r="AH169" s="1631">
        <v>0</v>
      </c>
    </row>
    <row s="1635" customFormat="1" customHeight="1" ht="18.75" hidden="1">
      <c r="A170" s="1780"/>
      <c r="B170" s="1780"/>
      <c r="C170" s="369" t="s">
        <v>1243</v>
      </c>
      <c r="D170" s="2462"/>
      <c r="E170" s="2204"/>
      <c r="F170" s="2383"/>
      <c r="G170" s="2427"/>
      <c r="H170" s="1500"/>
      <c r="I170" s="651" t="s">
        <v>1242</v>
      </c>
      <c r="J170" s="571"/>
      <c r="K170" s="1500"/>
      <c r="L170" s="214"/>
      <c r="M170" s="341"/>
      <c r="N170" s="334"/>
      <c r="O170" s="1624"/>
      <c r="P170" s="1624"/>
      <c r="AH170" s="1631">
        <v>0</v>
      </c>
    </row>
    <row s="1635" customFormat="1" customHeight="1" ht="0.75" hidden="1">
      <c r="A171" s="1780"/>
      <c r="B171" s="1780"/>
      <c r="C171" s="369" t="s">
        <v>1250</v>
      </c>
      <c r="D171" s="2462"/>
      <c r="E171" s="2204"/>
      <c r="F171" s="2383"/>
      <c r="G171" s="400"/>
      <c r="H171" s="1500"/>
      <c r="I171" s="651"/>
      <c r="J171" s="571"/>
      <c r="K171" s="1500"/>
      <c r="L171" s="214"/>
      <c r="M171" s="341"/>
      <c r="N171" s="334"/>
      <c r="O171" s="1624"/>
      <c r="P171" s="1624"/>
      <c r="AH171" s="1631">
        <v>0</v>
      </c>
    </row>
    <row s="1635" customFormat="1" customHeight="1" ht="18.75" hidden="1">
      <c r="A172" s="1780" t="s">
        <v>285</v>
      </c>
      <c r="B172" s="1780" t="s">
        <v>286</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386</v>
      </c>
      <c r="M172" s="341"/>
      <c r="N172" s="334"/>
      <c r="O172" s="1624"/>
      <c r="P172" s="1624"/>
      <c r="AH172" s="1631">
        <v>0</v>
      </c>
    </row>
    <row s="1635" customFormat="1" customHeight="1" ht="18.75" hidden="1">
      <c r="A173" s="1780"/>
      <c r="B173" s="1780"/>
      <c r="C173" s="369" t="s">
        <v>1243</v>
      </c>
      <c r="D173" s="2462"/>
      <c r="E173" s="2204"/>
      <c r="F173" s="2383"/>
      <c r="G173" s="2427"/>
      <c r="H173" s="1500"/>
      <c r="I173" s="651" t="s">
        <v>1242</v>
      </c>
      <c r="J173" s="571"/>
      <c r="K173" s="1500"/>
      <c r="L173" s="214"/>
      <c r="M173" s="341"/>
      <c r="N173" s="334"/>
      <c r="O173" s="1624"/>
      <c r="P173" s="1624"/>
      <c r="AH173" s="1631">
        <v>0</v>
      </c>
    </row>
    <row s="1635" customFormat="1" customHeight="1" ht="0.75" hidden="1">
      <c r="A174" s="1780"/>
      <c r="B174" s="1780"/>
      <c r="C174" s="369" t="s">
        <v>1250</v>
      </c>
      <c r="D174" s="2462"/>
      <c r="E174" s="2204"/>
      <c r="F174" s="2383"/>
      <c r="G174" s="400"/>
      <c r="H174" s="1500"/>
      <c r="I174" s="651"/>
      <c r="J174" s="571"/>
      <c r="K174" s="1500"/>
      <c r="L174" s="214"/>
      <c r="M174" s="341"/>
      <c r="N174" s="334"/>
      <c r="O174" s="1624"/>
      <c r="P174" s="1624"/>
      <c r="AH174" s="1631">
        <v>0</v>
      </c>
    </row>
    <row s="1635" customFormat="1" customHeight="1" ht="18.75" hidden="1">
      <c r="A175" s="1780" t="s">
        <v>305</v>
      </c>
      <c r="B175" s="1780" t="s">
        <v>306</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386</v>
      </c>
      <c r="M175" s="341"/>
      <c r="N175" s="334"/>
      <c r="O175" s="1624"/>
      <c r="P175" s="1624"/>
      <c r="AH175" s="1631">
        <v>0</v>
      </c>
    </row>
    <row s="1635" customFormat="1" customHeight="1" ht="18.75" hidden="1">
      <c r="A176" s="1780"/>
      <c r="B176" s="1780"/>
      <c r="C176" s="369" t="s">
        <v>1243</v>
      </c>
      <c r="D176" s="2462"/>
      <c r="E176" s="2204"/>
      <c r="F176" s="2383"/>
      <c r="G176" s="2427"/>
      <c r="H176" s="1500"/>
      <c r="I176" s="651" t="s">
        <v>1242</v>
      </c>
      <c r="J176" s="571"/>
      <c r="K176" s="1500"/>
      <c r="L176" s="214"/>
      <c r="M176" s="341"/>
      <c r="N176" s="334"/>
      <c r="O176" s="1624"/>
      <c r="P176" s="1624"/>
      <c r="AH176" s="1631">
        <v>0</v>
      </c>
    </row>
    <row s="1635" customFormat="1" customHeight="1" ht="0.75" hidden="1">
      <c r="A177" s="1780"/>
      <c r="B177" s="1780"/>
      <c r="C177" s="369" t="s">
        <v>1250</v>
      </c>
      <c r="D177" s="2462"/>
      <c r="E177" s="2204"/>
      <c r="F177" s="2383"/>
      <c r="G177" s="400"/>
      <c r="H177" s="1500"/>
      <c r="I177" s="651"/>
      <c r="J177" s="571"/>
      <c r="K177" s="1500"/>
      <c r="L177" s="214"/>
      <c r="M177" s="341"/>
      <c r="N177" s="334"/>
      <c r="O177" s="1624"/>
      <c r="P177" s="1624"/>
      <c r="AH177" s="1631">
        <v>0</v>
      </c>
    </row>
    <row s="1635" customFormat="1" customHeight="1" ht="18.75" hidden="1">
      <c r="A178" s="1780" t="s">
        <v>310</v>
      </c>
      <c r="B178" s="1780" t="s">
        <v>311</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386</v>
      </c>
      <c r="M178" s="341"/>
      <c r="N178" s="334"/>
      <c r="O178" s="1624"/>
      <c r="P178" s="1624"/>
      <c r="AH178" s="1631">
        <v>0</v>
      </c>
    </row>
    <row s="1635" customFormat="1" customHeight="1" ht="18.75" hidden="1">
      <c r="A179" s="1780"/>
      <c r="B179" s="1780"/>
      <c r="C179" s="369" t="s">
        <v>1243</v>
      </c>
      <c r="D179" s="2462"/>
      <c r="E179" s="2204"/>
      <c r="F179" s="2383"/>
      <c r="G179" s="2427"/>
      <c r="H179" s="1500"/>
      <c r="I179" s="651" t="s">
        <v>1242</v>
      </c>
      <c r="J179" s="571"/>
      <c r="K179" s="1500"/>
      <c r="L179" s="214"/>
      <c r="M179" s="341"/>
      <c r="N179" s="334"/>
      <c r="O179" s="1624"/>
      <c r="P179" s="1624"/>
      <c r="AH179" s="1631">
        <v>0</v>
      </c>
    </row>
    <row s="1635" customFormat="1" customHeight="1" ht="0.75" hidden="1">
      <c r="A180" s="1780"/>
      <c r="B180" s="1780"/>
      <c r="C180" s="369" t="s">
        <v>1250</v>
      </c>
      <c r="D180" s="2462"/>
      <c r="E180" s="2204"/>
      <c r="F180" s="2383"/>
      <c r="G180" s="400"/>
      <c r="H180" s="1500"/>
      <c r="I180" s="651"/>
      <c r="J180" s="571"/>
      <c r="K180" s="1500"/>
      <c r="L180" s="214"/>
      <c r="M180" s="341"/>
      <c r="N180" s="334"/>
      <c r="O180" s="1624"/>
      <c r="P180" s="1624"/>
      <c r="AH180" s="1631">
        <v>0</v>
      </c>
    </row>
    <row s="1635" customFormat="1" customHeight="1" ht="18.75" hidden="1">
      <c r="A181" s="1780" t="s">
        <v>315</v>
      </c>
      <c r="B181" s="1780" t="s">
        <v>316</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386</v>
      </c>
      <c r="M181" s="341"/>
      <c r="N181" s="334"/>
      <c r="O181" s="1624"/>
      <c r="P181" s="1624"/>
      <c r="AH181" s="1631">
        <v>0</v>
      </c>
    </row>
    <row s="1635" customFormat="1" customHeight="1" ht="18.75" hidden="1">
      <c r="A182" s="1780"/>
      <c r="B182" s="1780"/>
      <c r="C182" s="369" t="s">
        <v>1243</v>
      </c>
      <c r="D182" s="2462"/>
      <c r="E182" s="2204"/>
      <c r="F182" s="2383"/>
      <c r="G182" s="2427"/>
      <c r="H182" s="1500"/>
      <c r="I182" s="651" t="s">
        <v>1242</v>
      </c>
      <c r="J182" s="571"/>
      <c r="K182" s="1500"/>
      <c r="L182" s="214"/>
      <c r="M182" s="341"/>
      <c r="N182" s="334"/>
      <c r="O182" s="1624"/>
      <c r="P182" s="1624"/>
      <c r="AH182" s="1631">
        <v>0</v>
      </c>
    </row>
    <row s="1635" customFormat="1" customHeight="1" ht="0.75" hidden="1">
      <c r="A183" s="1780"/>
      <c r="B183" s="1780"/>
      <c r="C183" s="369" t="s">
        <v>1250</v>
      </c>
      <c r="D183" s="2462"/>
      <c r="E183" s="2204"/>
      <c r="F183" s="2383"/>
      <c r="G183" s="400"/>
      <c r="H183" s="1500"/>
      <c r="I183" s="651"/>
      <c r="J183" s="571"/>
      <c r="K183" s="1500"/>
      <c r="L183" s="214"/>
      <c r="M183" s="341"/>
      <c r="N183" s="334"/>
      <c r="O183" s="1624"/>
      <c r="P183" s="1624"/>
      <c r="AH183" s="1631">
        <v>0</v>
      </c>
    </row>
    <row s="1635" customFormat="1" customHeight="1" ht="18.75" hidden="1">
      <c r="A184" s="1780" t="s">
        <v>320</v>
      </c>
      <c r="B184" s="1780" t="s">
        <v>321</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386</v>
      </c>
      <c r="M184" s="341"/>
      <c r="N184" s="334"/>
      <c r="O184" s="1624"/>
      <c r="P184" s="1624"/>
      <c r="AH184" s="1631">
        <v>0</v>
      </c>
    </row>
    <row s="1635" customFormat="1" customHeight="1" ht="18.75" hidden="1">
      <c r="A185" s="1780"/>
      <c r="B185" s="1780"/>
      <c r="C185" s="369" t="s">
        <v>1243</v>
      </c>
      <c r="D185" s="2462"/>
      <c r="E185" s="2204"/>
      <c r="F185" s="2383"/>
      <c r="G185" s="2427"/>
      <c r="H185" s="1500"/>
      <c r="I185" s="651" t="s">
        <v>1242</v>
      </c>
      <c r="J185" s="571"/>
      <c r="K185" s="1500"/>
      <c r="L185" s="214"/>
      <c r="M185" s="341"/>
      <c r="N185" s="334"/>
      <c r="O185" s="1624"/>
      <c r="P185" s="1624"/>
      <c r="AH185" s="1631">
        <v>0</v>
      </c>
    </row>
    <row s="1635" customFormat="1" customHeight="1" ht="0.75" hidden="1">
      <c r="A186" s="1780"/>
      <c r="B186" s="1780"/>
      <c r="C186" s="369" t="s">
        <v>1250</v>
      </c>
      <c r="D186" s="2462"/>
      <c r="E186" s="2204"/>
      <c r="F186" s="2383"/>
      <c r="G186" s="400"/>
      <c r="H186" s="1500"/>
      <c r="I186" s="651"/>
      <c r="J186" s="571"/>
      <c r="K186" s="1500"/>
      <c r="L186" s="214"/>
      <c r="M186" s="341"/>
      <c r="N186" s="334"/>
      <c r="O186" s="1624"/>
      <c r="P186" s="1624"/>
      <c r="AH186" s="1631">
        <v>0</v>
      </c>
    </row>
    <row s="1635" customFormat="1" customHeight="1" ht="18.75" hidden="1">
      <c r="A187" s="1780" t="s">
        <v>325</v>
      </c>
      <c r="B187" s="1780" t="s">
        <v>326</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386</v>
      </c>
      <c r="M187" s="341"/>
      <c r="N187" s="334"/>
      <c r="O187" s="1624"/>
      <c r="P187" s="1624"/>
      <c r="AH187" s="1631">
        <v>0</v>
      </c>
    </row>
    <row s="1635" customFormat="1" customHeight="1" ht="18.75" hidden="1">
      <c r="A188" s="1780"/>
      <c r="B188" s="1780"/>
      <c r="C188" s="369" t="s">
        <v>1243</v>
      </c>
      <c r="D188" s="2462"/>
      <c r="E188" s="2204"/>
      <c r="F188" s="2383"/>
      <c r="G188" s="2427"/>
      <c r="H188" s="1500"/>
      <c r="I188" s="651" t="s">
        <v>1242</v>
      </c>
      <c r="J188" s="571"/>
      <c r="K188" s="1500"/>
      <c r="L188" s="214"/>
      <c r="M188" s="341"/>
      <c r="N188" s="334"/>
      <c r="O188" s="1624"/>
      <c r="P188" s="1624"/>
      <c r="AH188" s="1631">
        <v>0</v>
      </c>
    </row>
    <row s="1635" customFormat="1" customHeight="1" ht="0.75" hidden="1">
      <c r="A189" s="1780"/>
      <c r="B189" s="1780"/>
      <c r="C189" s="369" t="s">
        <v>1250</v>
      </c>
      <c r="D189" s="2462"/>
      <c r="E189" s="2204"/>
      <c r="F189" s="2383"/>
      <c r="G189" s="400"/>
      <c r="H189" s="1500"/>
      <c r="I189" s="651"/>
      <c r="J189" s="571"/>
      <c r="K189" s="1500"/>
      <c r="L189" s="214"/>
      <c r="M189" s="341"/>
      <c r="N189" s="334"/>
      <c r="O189" s="1624"/>
      <c r="P189" s="1624"/>
      <c r="AH189" s="1631">
        <v>0</v>
      </c>
    </row>
    <row s="1635" customFormat="1" customHeight="1" ht="18.75" hidden="1">
      <c r="A190" s="1780" t="s">
        <v>330</v>
      </c>
      <c r="B190" s="1780" t="s">
        <v>331</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386</v>
      </c>
      <c r="M190" s="341"/>
      <c r="N190" s="334"/>
      <c r="O190" s="1624"/>
      <c r="P190" s="1624"/>
      <c r="AH190" s="1631">
        <v>0</v>
      </c>
    </row>
    <row s="1635" customFormat="1" customHeight="1" ht="18.75" hidden="1">
      <c r="A191" s="1780"/>
      <c r="B191" s="1780"/>
      <c r="C191" s="369" t="s">
        <v>1243</v>
      </c>
      <c r="D191" s="2462"/>
      <c r="E191" s="2204"/>
      <c r="F191" s="2383"/>
      <c r="G191" s="2427"/>
      <c r="H191" s="1500"/>
      <c r="I191" s="651" t="s">
        <v>1242</v>
      </c>
      <c r="J191" s="571"/>
      <c r="K191" s="1500"/>
      <c r="L191" s="214"/>
      <c r="M191" s="341"/>
      <c r="N191" s="334"/>
      <c r="O191" s="1624"/>
      <c r="P191" s="1624"/>
      <c r="AH191" s="1631">
        <v>0</v>
      </c>
    </row>
    <row s="1635" customFormat="1" customHeight="1" ht="0.75" hidden="1">
      <c r="A192" s="1780"/>
      <c r="B192" s="1780"/>
      <c r="C192" s="369" t="s">
        <v>1250</v>
      </c>
      <c r="D192" s="2462"/>
      <c r="E192" s="2204"/>
      <c r="F192" s="2383"/>
      <c r="G192" s="400"/>
      <c r="H192" s="1500"/>
      <c r="I192" s="651"/>
      <c r="J192" s="571"/>
      <c r="K192" s="1500"/>
      <c r="L192" s="214"/>
      <c r="M192" s="341"/>
      <c r="N192" s="334"/>
      <c r="O192" s="1624"/>
      <c r="P192" s="1624"/>
      <c r="AH192" s="1631">
        <v>0</v>
      </c>
    </row>
    <row s="1635" customFormat="1" customHeight="1" ht="18.75" hidden="1">
      <c r="A193" s="1780" t="s">
        <v>335</v>
      </c>
      <c r="B193" s="1780" t="s">
        <v>336</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386</v>
      </c>
      <c r="M193" s="341"/>
      <c r="N193" s="334"/>
      <c r="O193" s="1624"/>
      <c r="P193" s="1624"/>
      <c r="AH193" s="1631">
        <v>0</v>
      </c>
    </row>
    <row s="1635" customFormat="1" customHeight="1" ht="18.75" hidden="1">
      <c r="A194" s="1780"/>
      <c r="B194" s="1780"/>
      <c r="C194" s="369" t="s">
        <v>1243</v>
      </c>
      <c r="D194" s="2462"/>
      <c r="E194" s="2204"/>
      <c r="F194" s="2383"/>
      <c r="G194" s="2427"/>
      <c r="H194" s="1500"/>
      <c r="I194" s="651" t="s">
        <v>1242</v>
      </c>
      <c r="J194" s="571"/>
      <c r="K194" s="1500"/>
      <c r="L194" s="214"/>
      <c r="M194" s="341"/>
      <c r="N194" s="334"/>
      <c r="O194" s="1624"/>
      <c r="P194" s="1624"/>
      <c r="AH194" s="1631">
        <v>0</v>
      </c>
    </row>
    <row s="1635" customFormat="1" customHeight="1" ht="0.75" hidden="1">
      <c r="A195" s="1780"/>
      <c r="B195" s="1780"/>
      <c r="C195" s="369" t="s">
        <v>1250</v>
      </c>
      <c r="D195" s="2462"/>
      <c r="E195" s="2204"/>
      <c r="F195" s="2383"/>
      <c r="G195" s="400"/>
      <c r="H195" s="1500"/>
      <c r="I195" s="651"/>
      <c r="J195" s="571"/>
      <c r="K195" s="1500"/>
      <c r="L195" s="214"/>
      <c r="M195" s="341"/>
      <c r="N195" s="334"/>
      <c r="O195" s="1624"/>
      <c r="P195" s="1624"/>
      <c r="AH195" s="1631">
        <v>0</v>
      </c>
    </row>
    <row s="1635" customFormat="1" customHeight="1" ht="18.75" hidden="1">
      <c r="A196" s="1780" t="s">
        <v>340</v>
      </c>
      <c r="B196" s="1780" t="s">
        <v>341</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386</v>
      </c>
      <c r="M196" s="341"/>
      <c r="N196" s="334"/>
      <c r="O196" s="1624"/>
      <c r="P196" s="1624"/>
      <c r="AH196" s="1631">
        <v>0</v>
      </c>
    </row>
    <row s="1635" customFormat="1" customHeight="1" ht="18.75" hidden="1">
      <c r="A197" s="1780"/>
      <c r="B197" s="1780"/>
      <c r="C197" s="369" t="s">
        <v>1243</v>
      </c>
      <c r="D197" s="2462"/>
      <c r="E197" s="2204"/>
      <c r="F197" s="2383"/>
      <c r="G197" s="2427"/>
      <c r="H197" s="1500"/>
      <c r="I197" s="651" t="s">
        <v>1242</v>
      </c>
      <c r="J197" s="571"/>
      <c r="K197" s="1500"/>
      <c r="L197" s="214"/>
      <c r="M197" s="341"/>
      <c r="N197" s="334"/>
      <c r="O197" s="1624"/>
      <c r="P197" s="1624"/>
      <c r="AH197" s="1631">
        <v>0</v>
      </c>
    </row>
    <row s="1635" customFormat="1" customHeight="1" ht="0.75" hidden="1">
      <c r="A198" s="1780"/>
      <c r="B198" s="1780"/>
      <c r="C198" s="369" t="s">
        <v>1250</v>
      </c>
      <c r="D198" s="2462"/>
      <c r="E198" s="2204"/>
      <c r="F198" s="2383"/>
      <c r="G198" s="400"/>
      <c r="H198" s="1500"/>
      <c r="I198" s="651"/>
      <c r="J198" s="571"/>
      <c r="K198" s="1500"/>
      <c r="L198" s="214"/>
      <c r="M198" s="341"/>
      <c r="N198" s="334"/>
      <c r="O198" s="1624"/>
      <c r="P198" s="1624"/>
      <c r="AH198" s="1631">
        <v>0</v>
      </c>
    </row>
    <row s="1635" customFormat="1" customHeight="1" ht="18.75" hidden="1">
      <c r="A199" s="1780" t="s">
        <v>345</v>
      </c>
      <c r="B199" s="1780" t="s">
        <v>346</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386</v>
      </c>
      <c r="M199" s="341"/>
      <c r="N199" s="334"/>
      <c r="O199" s="1624"/>
      <c r="P199" s="1624"/>
      <c r="AH199" s="1631">
        <v>0</v>
      </c>
    </row>
    <row s="1635" customFormat="1" customHeight="1" ht="18.75" hidden="1">
      <c r="A200" s="1780"/>
      <c r="B200" s="1780"/>
      <c r="C200" s="369" t="s">
        <v>1243</v>
      </c>
      <c r="D200" s="2462"/>
      <c r="E200" s="2204"/>
      <c r="F200" s="2383"/>
      <c r="G200" s="2427"/>
      <c r="H200" s="1500"/>
      <c r="I200" s="651" t="s">
        <v>1242</v>
      </c>
      <c r="J200" s="571"/>
      <c r="K200" s="1500"/>
      <c r="L200" s="214"/>
      <c r="M200" s="341"/>
      <c r="N200" s="334"/>
      <c r="O200" s="1624"/>
      <c r="P200" s="1624"/>
      <c r="AH200" s="1631">
        <v>0</v>
      </c>
    </row>
    <row s="1635" customFormat="1" customHeight="1" ht="0.75" hidden="1">
      <c r="A201" s="1780"/>
      <c r="B201" s="1780"/>
      <c r="C201" s="369" t="s">
        <v>1250</v>
      </c>
      <c r="D201" s="2462"/>
      <c r="E201" s="2204"/>
      <c r="F201" s="2383"/>
      <c r="G201" s="400"/>
      <c r="H201" s="1500"/>
      <c r="I201" s="651"/>
      <c r="J201" s="571"/>
      <c r="K201" s="1500"/>
      <c r="L201" s="214"/>
      <c r="M201" s="341"/>
      <c r="N201" s="334"/>
      <c r="O201" s="1624"/>
      <c r="P201" s="1624"/>
      <c r="AH201" s="1631">
        <v>0</v>
      </c>
    </row>
    <row s="1635" customFormat="1" customHeight="1" ht="18.75" hidden="1">
      <c r="A202" s="1780" t="s">
        <v>350</v>
      </c>
      <c r="B202" s="1780" t="s">
        <v>351</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386</v>
      </c>
      <c r="M202" s="341"/>
      <c r="N202" s="334"/>
      <c r="O202" s="1624"/>
      <c r="P202" s="1624"/>
      <c r="AH202" s="1631">
        <v>0</v>
      </c>
    </row>
    <row s="1635" customFormat="1" customHeight="1" ht="18.75" hidden="1">
      <c r="A203" s="1780"/>
      <c r="B203" s="1780"/>
      <c r="C203" s="369" t="s">
        <v>1243</v>
      </c>
      <c r="D203" s="2462"/>
      <c r="E203" s="2204"/>
      <c r="F203" s="2383"/>
      <c r="G203" s="2427"/>
      <c r="H203" s="1500"/>
      <c r="I203" s="651" t="s">
        <v>1242</v>
      </c>
      <c r="J203" s="571"/>
      <c r="K203" s="1500"/>
      <c r="L203" s="214"/>
      <c r="M203" s="341"/>
      <c r="N203" s="334"/>
      <c r="O203" s="1624"/>
      <c r="P203" s="1624"/>
      <c r="AH203" s="1631">
        <v>0</v>
      </c>
    </row>
    <row s="1635" customFormat="1" customHeight="1" ht="0.75" hidden="1">
      <c r="A204" s="1780"/>
      <c r="B204" s="1780"/>
      <c r="C204" s="369" t="s">
        <v>1250</v>
      </c>
      <c r="D204" s="2462"/>
      <c r="E204" s="2204"/>
      <c r="F204" s="2383"/>
      <c r="G204" s="400"/>
      <c r="H204" s="1500"/>
      <c r="I204" s="651"/>
      <c r="J204" s="571"/>
      <c r="K204" s="1500"/>
      <c r="L204" s="214"/>
      <c r="M204" s="341"/>
      <c r="N204" s="334"/>
      <c r="O204" s="1624"/>
      <c r="P204" s="1624"/>
      <c r="AH204" s="1631">
        <v>0</v>
      </c>
    </row>
    <row s="1635" customFormat="1" customHeight="1" ht="18.75" hidden="1">
      <c r="A205" s="1780" t="s">
        <v>355</v>
      </c>
      <c r="B205" s="1780" t="s">
        <v>356</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386</v>
      </c>
      <c r="M205" s="341"/>
      <c r="N205" s="334"/>
      <c r="O205" s="1624"/>
      <c r="P205" s="1624"/>
      <c r="AH205" s="1631">
        <v>0</v>
      </c>
    </row>
    <row s="1635" customFormat="1" customHeight="1" ht="18.75" hidden="1">
      <c r="A206" s="1780"/>
      <c r="B206" s="1780"/>
      <c r="C206" s="369" t="s">
        <v>1243</v>
      </c>
      <c r="D206" s="2462"/>
      <c r="E206" s="2204"/>
      <c r="F206" s="2383"/>
      <c r="G206" s="2427"/>
      <c r="H206" s="1500"/>
      <c r="I206" s="651" t="s">
        <v>1242</v>
      </c>
      <c r="J206" s="571"/>
      <c r="K206" s="1500"/>
      <c r="L206" s="214"/>
      <c r="M206" s="341"/>
      <c r="N206" s="334"/>
      <c r="O206" s="1624"/>
      <c r="P206" s="1624"/>
      <c r="AH206" s="1631">
        <v>0</v>
      </c>
    </row>
    <row s="1635" customFormat="1" customHeight="1" ht="1.05">
      <c r="A207" s="1780"/>
      <c r="B207" s="1780"/>
      <c r="C207" s="369" t="s">
        <v>1250</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116</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237</v>
      </c>
      <c r="B209" s="1780" t="s">
        <v>238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386</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1243</v>
      </c>
      <c r="D210" s="2462"/>
      <c r="E210" s="2204"/>
      <c r="F210" s="2383"/>
      <c r="G210" s="2427"/>
      <c r="H210" s="1500"/>
      <c r="I210" s="651" t="s">
        <v>1242</v>
      </c>
      <c r="J210" s="571"/>
      <c r="K210" s="1500"/>
      <c r="L210" s="214"/>
      <c r="M210" s="2170"/>
      <c r="N210" s="334"/>
      <c r="O210" s="1624"/>
      <c r="P210" s="1624"/>
      <c r="AH210" s="1631">
        <v>0</v>
      </c>
    </row>
    <row s="1635" customFormat="1" customHeight="1" ht="0.75" hidden="1">
      <c r="A211" s="1780"/>
      <c r="B211" s="1780"/>
      <c r="C211" s="369" t="s">
        <v>1250</v>
      </c>
      <c r="D211" s="2462"/>
      <c r="E211" s="2204"/>
      <c r="F211" s="2383"/>
      <c r="G211" s="400"/>
      <c r="H211" s="1500"/>
      <c r="I211" s="651"/>
      <c r="J211" s="571"/>
      <c r="K211" s="1500"/>
      <c r="L211" s="214"/>
      <c r="M211" s="2170"/>
      <c r="N211" s="334"/>
      <c r="O211" s="1624"/>
      <c r="P211" s="1624"/>
      <c r="AH211" s="1631">
        <v>0</v>
      </c>
    </row>
    <row s="1635" customFormat="1" customHeight="1" ht="45" hidden="1">
      <c r="A212" s="1780" t="s">
        <v>242</v>
      </c>
      <c r="B212" s="1780" t="s">
        <v>243</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386</v>
      </c>
      <c r="M212" s="2171"/>
      <c r="N212" s="334"/>
      <c r="O212" s="1624"/>
      <c r="P212" s="1624"/>
      <c r="AH212" s="1631">
        <v>0</v>
      </c>
    </row>
    <row s="1635" customFormat="1" customHeight="1" ht="18.75" hidden="1">
      <c r="A213" s="1780"/>
      <c r="B213" s="1780"/>
      <c r="C213" s="369" t="s">
        <v>1243</v>
      </c>
      <c r="D213" s="2462"/>
      <c r="E213" s="2204"/>
      <c r="F213" s="2383"/>
      <c r="G213" s="2427"/>
      <c r="H213" s="1500"/>
      <c r="I213" s="651" t="s">
        <v>1242</v>
      </c>
      <c r="J213" s="571"/>
      <c r="K213" s="1500"/>
      <c r="L213" s="214"/>
      <c r="M213" s="1861"/>
      <c r="N213" s="334"/>
      <c r="O213" s="1624"/>
      <c r="P213" s="1624"/>
      <c r="AH213" s="1631">
        <v>0</v>
      </c>
    </row>
    <row s="1635" customFormat="1" customHeight="1" ht="0.75" hidden="1">
      <c r="A214" s="1780"/>
      <c r="B214" s="1780"/>
      <c r="C214" s="369" t="s">
        <v>1250</v>
      </c>
      <c r="D214" s="2462"/>
      <c r="E214" s="2204"/>
      <c r="F214" s="2383"/>
      <c r="G214" s="400"/>
      <c r="H214" s="1500"/>
      <c r="I214" s="651"/>
      <c r="J214" s="571"/>
      <c r="K214" s="1500"/>
      <c r="L214" s="214"/>
      <c r="M214" s="341"/>
      <c r="N214" s="334"/>
      <c r="O214" s="1624"/>
      <c r="P214" s="1624"/>
      <c r="AH214" s="1631">
        <v>0</v>
      </c>
    </row>
    <row s="1635" customFormat="1" customHeight="1" ht="45" hidden="1">
      <c r="A215" s="1780" t="s">
        <v>249</v>
      </c>
      <c r="B215" s="1780" t="s">
        <v>250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386</v>
      </c>
      <c r="M215" s="341"/>
      <c r="N215" s="334"/>
      <c r="O215" s="1624"/>
      <c r="P215" s="1624"/>
      <c r="AH215" s="1631">
        <v>0</v>
      </c>
    </row>
    <row s="1635" customFormat="1" customHeight="1" ht="18.75" hidden="1">
      <c r="A216" s="1780"/>
      <c r="B216" s="1780"/>
      <c r="C216" s="369" t="s">
        <v>1243</v>
      </c>
      <c r="D216" s="2462"/>
      <c r="E216" s="2204"/>
      <c r="F216" s="2383"/>
      <c r="G216" s="2427"/>
      <c r="H216" s="1500"/>
      <c r="I216" s="651" t="s">
        <v>1242</v>
      </c>
      <c r="J216" s="571"/>
      <c r="K216" s="1500"/>
      <c r="L216" s="214"/>
      <c r="M216" s="341"/>
      <c r="N216" s="334"/>
      <c r="O216" s="1624"/>
      <c r="P216" s="1624"/>
      <c r="AH216" s="1631">
        <v>0</v>
      </c>
    </row>
    <row s="1635" customFormat="1" customHeight="1" ht="0.75" hidden="1">
      <c r="A217" s="1780"/>
      <c r="B217" s="1780"/>
      <c r="C217" s="369" t="s">
        <v>1250</v>
      </c>
      <c r="D217" s="2462"/>
      <c r="E217" s="2204"/>
      <c r="F217" s="2383"/>
      <c r="G217" s="400"/>
      <c r="H217" s="1500"/>
      <c r="I217" s="651"/>
      <c r="J217" s="571"/>
      <c r="K217" s="1500"/>
      <c r="L217" s="214"/>
      <c r="M217" s="341"/>
      <c r="N217" s="334"/>
      <c r="O217" s="1624"/>
      <c r="P217" s="1624"/>
      <c r="AH217" s="1631">
        <v>0</v>
      </c>
    </row>
    <row s="1635" customFormat="1" customHeight="1" ht="45" hidden="1">
      <c r="A218" s="1780" t="s">
        <v>255</v>
      </c>
      <c r="B218" s="1780" t="s">
        <v>256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386</v>
      </c>
      <c r="M218" s="341"/>
      <c r="N218" s="334"/>
      <c r="O218" s="1624"/>
      <c r="P218" s="1624"/>
      <c r="AH218" s="1631">
        <v>0</v>
      </c>
    </row>
    <row s="1635" customFormat="1" customHeight="1" ht="18.75" hidden="1">
      <c r="A219" s="1780"/>
      <c r="B219" s="1780"/>
      <c r="C219" s="369" t="s">
        <v>1243</v>
      </c>
      <c r="D219" s="2462"/>
      <c r="E219" s="2204"/>
      <c r="F219" s="2383"/>
      <c r="G219" s="2427"/>
      <c r="H219" s="1500"/>
      <c r="I219" s="651" t="s">
        <v>1242</v>
      </c>
      <c r="J219" s="571"/>
      <c r="K219" s="1500"/>
      <c r="L219" s="214"/>
      <c r="M219" s="341"/>
      <c r="N219" s="334"/>
      <c r="O219" s="1624"/>
      <c r="P219" s="1624"/>
      <c r="AH219" s="1631">
        <v>0</v>
      </c>
    </row>
    <row s="1635" customFormat="1" customHeight="1" ht="0.75" hidden="1">
      <c r="A220" s="1780"/>
      <c r="B220" s="1780"/>
      <c r="C220" s="369" t="s">
        <v>1250</v>
      </c>
      <c r="D220" s="2462"/>
      <c r="E220" s="2204"/>
      <c r="F220" s="2383"/>
      <c r="G220" s="400"/>
      <c r="H220" s="1500"/>
      <c r="I220" s="651"/>
      <c r="J220" s="571"/>
      <c r="K220" s="1500"/>
      <c r="L220" s="214"/>
      <c r="M220" s="341"/>
      <c r="N220" s="334"/>
      <c r="O220" s="1624"/>
      <c r="P220" s="1624"/>
      <c r="AH220" s="1631">
        <v>0</v>
      </c>
    </row>
    <row s="1635" customFormat="1" customHeight="1" ht="18.75" hidden="1">
      <c r="A221" s="1780" t="s">
        <v>261</v>
      </c>
      <c r="B221" s="1780" t="s">
        <v>262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386</v>
      </c>
      <c r="M221" s="341"/>
      <c r="N221" s="334"/>
      <c r="O221" s="1624"/>
      <c r="P221" s="1624"/>
      <c r="AH221" s="1631">
        <v>0</v>
      </c>
    </row>
    <row s="1635" customFormat="1" customHeight="1" ht="18.75" hidden="1">
      <c r="A222" s="1780"/>
      <c r="B222" s="1780"/>
      <c r="C222" s="369" t="s">
        <v>1243</v>
      </c>
      <c r="D222" s="2462"/>
      <c r="E222" s="2204"/>
      <c r="F222" s="2383"/>
      <c r="G222" s="2427"/>
      <c r="H222" s="1500"/>
      <c r="I222" s="651" t="s">
        <v>1242</v>
      </c>
      <c r="J222" s="571"/>
      <c r="K222" s="1500"/>
      <c r="L222" s="214"/>
      <c r="M222" s="341"/>
      <c r="N222" s="334"/>
      <c r="O222" s="1624"/>
      <c r="P222" s="1624"/>
      <c r="AH222" s="1631">
        <v>0</v>
      </c>
    </row>
    <row s="1635" customFormat="1" customHeight="1" ht="0.75" hidden="1">
      <c r="A223" s="1780"/>
      <c r="B223" s="1780"/>
      <c r="C223" s="369" t="s">
        <v>1250</v>
      </c>
      <c r="D223" s="2462"/>
      <c r="E223" s="2204"/>
      <c r="F223" s="2383"/>
      <c r="G223" s="400"/>
      <c r="H223" s="1500"/>
      <c r="I223" s="651"/>
      <c r="J223" s="571"/>
      <c r="K223" s="1500"/>
      <c r="L223" s="214"/>
      <c r="M223" s="341"/>
      <c r="N223" s="334"/>
      <c r="O223" s="1624"/>
      <c r="P223" s="1624"/>
      <c r="AH223" s="1631">
        <v>0</v>
      </c>
    </row>
    <row s="1635" customFormat="1" customHeight="1" ht="18.75" hidden="1">
      <c r="A224" s="1780" t="s">
        <v>267</v>
      </c>
      <c r="B224" s="1780" t="s">
        <v>268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386</v>
      </c>
      <c r="M224" s="341"/>
      <c r="N224" s="334"/>
      <c r="O224" s="1624"/>
      <c r="P224" s="1624"/>
      <c r="AH224" s="1631">
        <v>0</v>
      </c>
    </row>
    <row s="1635" customFormat="1" customHeight="1" ht="18.75" hidden="1">
      <c r="A225" s="1780"/>
      <c r="B225" s="1780"/>
      <c r="C225" s="369" t="s">
        <v>1243</v>
      </c>
      <c r="D225" s="2462"/>
      <c r="E225" s="2204"/>
      <c r="F225" s="2383"/>
      <c r="G225" s="2427"/>
      <c r="H225" s="1500"/>
      <c r="I225" s="651" t="s">
        <v>1242</v>
      </c>
      <c r="J225" s="571"/>
      <c r="K225" s="1500"/>
      <c r="L225" s="214"/>
      <c r="M225" s="341"/>
      <c r="N225" s="334"/>
      <c r="O225" s="1624"/>
      <c r="P225" s="1624"/>
      <c r="AH225" s="1631">
        <v>0</v>
      </c>
    </row>
    <row s="1635" customFormat="1" customHeight="1" ht="0.75" hidden="1">
      <c r="A226" s="1780"/>
      <c r="B226" s="1780"/>
      <c r="C226" s="369" t="s">
        <v>1250</v>
      </c>
      <c r="D226" s="2462"/>
      <c r="E226" s="2204"/>
      <c r="F226" s="2383"/>
      <c r="G226" s="400"/>
      <c r="H226" s="1500"/>
      <c r="I226" s="651"/>
      <c r="J226" s="571"/>
      <c r="K226" s="1500"/>
      <c r="L226" s="214"/>
      <c r="M226" s="341"/>
      <c r="N226" s="334"/>
      <c r="O226" s="1624"/>
      <c r="P226" s="1624"/>
      <c r="AH226" s="1631">
        <v>0</v>
      </c>
    </row>
    <row s="1635" customFormat="1" customHeight="1" ht="18.75" hidden="1">
      <c r="A227" s="1780" t="s">
        <v>273</v>
      </c>
      <c r="B227" s="1780" t="s">
        <v>274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386</v>
      </c>
      <c r="M227" s="341"/>
      <c r="N227" s="334"/>
      <c r="O227" s="1624"/>
      <c r="P227" s="1624"/>
      <c r="AH227" s="1631">
        <v>0</v>
      </c>
    </row>
    <row s="1635" customFormat="1" customHeight="1" ht="18.75" hidden="1">
      <c r="A228" s="1780"/>
      <c r="B228" s="1780"/>
      <c r="C228" s="369" t="s">
        <v>1243</v>
      </c>
      <c r="D228" s="2462"/>
      <c r="E228" s="2204"/>
      <c r="F228" s="2383"/>
      <c r="G228" s="2427"/>
      <c r="H228" s="1500"/>
      <c r="I228" s="651" t="s">
        <v>1242</v>
      </c>
      <c r="J228" s="571"/>
      <c r="K228" s="1500"/>
      <c r="L228" s="214"/>
      <c r="M228" s="341"/>
      <c r="N228" s="334"/>
      <c r="O228" s="1624"/>
      <c r="P228" s="1624"/>
      <c r="AH228" s="1631">
        <v>0</v>
      </c>
    </row>
    <row s="1635" customFormat="1" customHeight="1" ht="0.75" hidden="1">
      <c r="A229" s="1780"/>
      <c r="B229" s="1780"/>
      <c r="C229" s="369" t="s">
        <v>1250</v>
      </c>
      <c r="D229" s="2462"/>
      <c r="E229" s="2204"/>
      <c r="F229" s="2383"/>
      <c r="G229" s="400"/>
      <c r="H229" s="1500"/>
      <c r="I229" s="651"/>
      <c r="J229" s="571"/>
      <c r="K229" s="1500"/>
      <c r="L229" s="214"/>
      <c r="M229" s="341"/>
      <c r="N229" s="334"/>
      <c r="O229" s="1624"/>
      <c r="P229" s="1624"/>
      <c r="AH229" s="1631">
        <v>0</v>
      </c>
    </row>
    <row s="1635" customFormat="1" customHeight="1" ht="18.75" hidden="1">
      <c r="A230" s="1780" t="s">
        <v>279</v>
      </c>
      <c r="B230" s="1780" t="s">
        <v>280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386</v>
      </c>
      <c r="M230" s="341"/>
      <c r="N230" s="334"/>
      <c r="O230" s="1624"/>
      <c r="P230" s="1624"/>
      <c r="AH230" s="1631">
        <v>0</v>
      </c>
    </row>
    <row s="1635" customFormat="1" customHeight="1" ht="18.75" hidden="1">
      <c r="A231" s="1780"/>
      <c r="B231" s="1780"/>
      <c r="C231" s="369" t="s">
        <v>1243</v>
      </c>
      <c r="D231" s="2462"/>
      <c r="E231" s="2204"/>
      <c r="F231" s="2383"/>
      <c r="G231" s="2427"/>
      <c r="H231" s="1500"/>
      <c r="I231" s="651" t="s">
        <v>1242</v>
      </c>
      <c r="J231" s="571"/>
      <c r="K231" s="1500"/>
      <c r="L231" s="214"/>
      <c r="M231" s="341"/>
      <c r="N231" s="334"/>
      <c r="O231" s="1624"/>
      <c r="P231" s="1624"/>
      <c r="AH231" s="1631">
        <v>0</v>
      </c>
    </row>
    <row s="1635" customFormat="1" customHeight="1" ht="0.75" hidden="1">
      <c r="A232" s="1780"/>
      <c r="B232" s="1780"/>
      <c r="C232" s="369" t="s">
        <v>1250</v>
      </c>
      <c r="D232" s="2462"/>
      <c r="E232" s="2204"/>
      <c r="F232" s="2383"/>
      <c r="G232" s="400"/>
      <c r="H232" s="1500"/>
      <c r="I232" s="651"/>
      <c r="J232" s="571"/>
      <c r="K232" s="1500"/>
      <c r="L232" s="214"/>
      <c r="M232" s="341"/>
      <c r="N232" s="334"/>
      <c r="O232" s="1624"/>
      <c r="P232" s="1624"/>
      <c r="AH232" s="1631">
        <v>0</v>
      </c>
    </row>
    <row s="1635" customFormat="1" customHeight="1" ht="18.75" hidden="1">
      <c r="A233" s="1780" t="s">
        <v>285</v>
      </c>
      <c r="B233" s="1780" t="s">
        <v>286</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386</v>
      </c>
      <c r="M233" s="341"/>
      <c r="N233" s="334"/>
      <c r="O233" s="1624"/>
      <c r="P233" s="1624"/>
      <c r="AH233" s="1631">
        <v>0</v>
      </c>
    </row>
    <row s="1635" customFormat="1" customHeight="1" ht="18.75" hidden="1">
      <c r="A234" s="1780"/>
      <c r="B234" s="1780"/>
      <c r="C234" s="369" t="s">
        <v>1243</v>
      </c>
      <c r="D234" s="2462"/>
      <c r="E234" s="2204"/>
      <c r="F234" s="2383"/>
      <c r="G234" s="2427"/>
      <c r="H234" s="1500"/>
      <c r="I234" s="651" t="s">
        <v>1242</v>
      </c>
      <c r="J234" s="571"/>
      <c r="K234" s="1500"/>
      <c r="L234" s="214"/>
      <c r="M234" s="341"/>
      <c r="N234" s="334"/>
      <c r="O234" s="1624"/>
      <c r="P234" s="1624"/>
      <c r="AH234" s="1631">
        <v>0</v>
      </c>
    </row>
    <row s="1635" customFormat="1" customHeight="1" ht="0.75" hidden="1">
      <c r="A235" s="1780"/>
      <c r="B235" s="1780"/>
      <c r="C235" s="369" t="s">
        <v>1250</v>
      </c>
      <c r="D235" s="2462"/>
      <c r="E235" s="2204"/>
      <c r="F235" s="2383"/>
      <c r="G235" s="400"/>
      <c r="H235" s="1500"/>
      <c r="I235" s="651"/>
      <c r="J235" s="571"/>
      <c r="K235" s="1500"/>
      <c r="L235" s="214"/>
      <c r="M235" s="341"/>
      <c r="N235" s="334"/>
      <c r="O235" s="1624"/>
      <c r="P235" s="1624"/>
      <c r="AH235" s="1631">
        <v>0</v>
      </c>
    </row>
    <row s="1635" customFormat="1" customHeight="1" ht="18.75" hidden="1">
      <c r="A236" s="1780" t="s">
        <v>305</v>
      </c>
      <c r="B236" s="1780" t="s">
        <v>306</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386</v>
      </c>
      <c r="M236" s="341"/>
      <c r="N236" s="334"/>
      <c r="O236" s="1624"/>
      <c r="P236" s="1624"/>
      <c r="AH236" s="1631">
        <v>0</v>
      </c>
    </row>
    <row s="1635" customFormat="1" customHeight="1" ht="18.75" hidden="1">
      <c r="A237" s="1780"/>
      <c r="B237" s="1780"/>
      <c r="C237" s="369" t="s">
        <v>1243</v>
      </c>
      <c r="D237" s="2462"/>
      <c r="E237" s="2204"/>
      <c r="F237" s="2383"/>
      <c r="G237" s="2427"/>
      <c r="H237" s="1500"/>
      <c r="I237" s="651" t="s">
        <v>1242</v>
      </c>
      <c r="J237" s="571"/>
      <c r="K237" s="1500"/>
      <c r="L237" s="214"/>
      <c r="M237" s="341"/>
      <c r="N237" s="334"/>
      <c r="O237" s="1624"/>
      <c r="P237" s="1624"/>
      <c r="AH237" s="1631">
        <v>0</v>
      </c>
    </row>
    <row s="1635" customFormat="1" customHeight="1" ht="0.75" hidden="1">
      <c r="A238" s="1780"/>
      <c r="B238" s="1780"/>
      <c r="C238" s="369" t="s">
        <v>1250</v>
      </c>
      <c r="D238" s="2462"/>
      <c r="E238" s="2204"/>
      <c r="F238" s="2383"/>
      <c r="G238" s="400"/>
      <c r="H238" s="1500"/>
      <c r="I238" s="651"/>
      <c r="J238" s="571"/>
      <c r="K238" s="1500"/>
      <c r="L238" s="214"/>
      <c r="M238" s="341"/>
      <c r="N238" s="334"/>
      <c r="O238" s="1624"/>
      <c r="P238" s="1624"/>
      <c r="AH238" s="1631">
        <v>0</v>
      </c>
    </row>
    <row s="1635" customFormat="1" customHeight="1" ht="18.75" hidden="1">
      <c r="A239" s="1780" t="s">
        <v>310</v>
      </c>
      <c r="B239" s="1780" t="s">
        <v>311</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386</v>
      </c>
      <c r="M239" s="341"/>
      <c r="N239" s="334"/>
      <c r="O239" s="1624"/>
      <c r="P239" s="1624"/>
      <c r="AH239" s="1631">
        <v>0</v>
      </c>
    </row>
    <row s="1635" customFormat="1" customHeight="1" ht="18.75" hidden="1">
      <c r="A240" s="1780"/>
      <c r="B240" s="1780"/>
      <c r="C240" s="369" t="s">
        <v>1243</v>
      </c>
      <c r="D240" s="2462"/>
      <c r="E240" s="2204"/>
      <c r="F240" s="2383"/>
      <c r="G240" s="2427"/>
      <c r="H240" s="1500"/>
      <c r="I240" s="651" t="s">
        <v>1242</v>
      </c>
      <c r="J240" s="571"/>
      <c r="K240" s="1500"/>
      <c r="L240" s="214"/>
      <c r="M240" s="341"/>
      <c r="N240" s="334"/>
      <c r="O240" s="1624"/>
      <c r="P240" s="1624"/>
      <c r="AH240" s="1631">
        <v>0</v>
      </c>
    </row>
    <row s="1635" customFormat="1" customHeight="1" ht="0.75" hidden="1">
      <c r="A241" s="1780"/>
      <c r="B241" s="1780"/>
      <c r="C241" s="369" t="s">
        <v>1250</v>
      </c>
      <c r="D241" s="2462"/>
      <c r="E241" s="2204"/>
      <c r="F241" s="2383"/>
      <c r="G241" s="400"/>
      <c r="H241" s="1500"/>
      <c r="I241" s="651"/>
      <c r="J241" s="571"/>
      <c r="K241" s="1500"/>
      <c r="L241" s="214"/>
      <c r="M241" s="341"/>
      <c r="N241" s="334"/>
      <c r="O241" s="1624"/>
      <c r="P241" s="1624"/>
      <c r="AH241" s="1631">
        <v>0</v>
      </c>
    </row>
    <row s="1635" customFormat="1" customHeight="1" ht="18.75" hidden="1">
      <c r="A242" s="1780" t="s">
        <v>315</v>
      </c>
      <c r="B242" s="1780" t="s">
        <v>316</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386</v>
      </c>
      <c r="M242" s="341"/>
      <c r="N242" s="334"/>
      <c r="O242" s="1624"/>
      <c r="P242" s="1624"/>
      <c r="AH242" s="1631">
        <v>0</v>
      </c>
    </row>
    <row s="1635" customFormat="1" customHeight="1" ht="18.75" hidden="1">
      <c r="A243" s="1780"/>
      <c r="B243" s="1780"/>
      <c r="C243" s="369" t="s">
        <v>1243</v>
      </c>
      <c r="D243" s="2462"/>
      <c r="E243" s="2204"/>
      <c r="F243" s="2383"/>
      <c r="G243" s="2427"/>
      <c r="H243" s="1500"/>
      <c r="I243" s="651" t="s">
        <v>1242</v>
      </c>
      <c r="J243" s="571"/>
      <c r="K243" s="1500"/>
      <c r="L243" s="214"/>
      <c r="M243" s="341"/>
      <c r="N243" s="334"/>
      <c r="O243" s="1624"/>
      <c r="P243" s="1624"/>
      <c r="AH243" s="1631">
        <v>0</v>
      </c>
    </row>
    <row s="1635" customFormat="1" customHeight="1" ht="0.75" hidden="1">
      <c r="A244" s="1780"/>
      <c r="B244" s="1780"/>
      <c r="C244" s="369" t="s">
        <v>1250</v>
      </c>
      <c r="D244" s="2462"/>
      <c r="E244" s="2204"/>
      <c r="F244" s="2383"/>
      <c r="G244" s="400"/>
      <c r="H244" s="1500"/>
      <c r="I244" s="651"/>
      <c r="J244" s="571"/>
      <c r="K244" s="1500"/>
      <c r="L244" s="214"/>
      <c r="M244" s="341"/>
      <c r="N244" s="334"/>
      <c r="O244" s="1624"/>
      <c r="P244" s="1624"/>
      <c r="AH244" s="1631">
        <v>0</v>
      </c>
    </row>
    <row s="1635" customFormat="1" customHeight="1" ht="18.75" hidden="1">
      <c r="A245" s="1780" t="s">
        <v>320</v>
      </c>
      <c r="B245" s="1780" t="s">
        <v>321</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386</v>
      </c>
      <c r="M245" s="341"/>
      <c r="N245" s="334"/>
      <c r="O245" s="1624"/>
      <c r="P245" s="1624"/>
      <c r="AH245" s="1631">
        <v>0</v>
      </c>
    </row>
    <row s="1635" customFormat="1" customHeight="1" ht="18.75" hidden="1">
      <c r="A246" s="1780"/>
      <c r="B246" s="1780"/>
      <c r="C246" s="369" t="s">
        <v>1243</v>
      </c>
      <c r="D246" s="2462"/>
      <c r="E246" s="2204"/>
      <c r="F246" s="2383"/>
      <c r="G246" s="2427"/>
      <c r="H246" s="1500"/>
      <c r="I246" s="651" t="s">
        <v>1242</v>
      </c>
      <c r="J246" s="571"/>
      <c r="K246" s="1500"/>
      <c r="L246" s="214"/>
      <c r="M246" s="341"/>
      <c r="N246" s="334"/>
      <c r="O246" s="1624"/>
      <c r="P246" s="1624"/>
      <c r="AH246" s="1631">
        <v>0</v>
      </c>
    </row>
    <row s="1635" customFormat="1" customHeight="1" ht="0.75" hidden="1">
      <c r="A247" s="1780"/>
      <c r="B247" s="1780"/>
      <c r="C247" s="369" t="s">
        <v>1250</v>
      </c>
      <c r="D247" s="2462"/>
      <c r="E247" s="2204"/>
      <c r="F247" s="2383"/>
      <c r="G247" s="400"/>
      <c r="H247" s="1500"/>
      <c r="I247" s="651"/>
      <c r="J247" s="571"/>
      <c r="K247" s="1500"/>
      <c r="L247" s="214"/>
      <c r="M247" s="341"/>
      <c r="N247" s="334"/>
      <c r="O247" s="1624"/>
      <c r="P247" s="1624"/>
      <c r="AH247" s="1631">
        <v>0</v>
      </c>
    </row>
    <row s="1635" customFormat="1" customHeight="1" ht="18.75" hidden="1">
      <c r="A248" s="1780" t="s">
        <v>325</v>
      </c>
      <c r="B248" s="1780" t="s">
        <v>326</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386</v>
      </c>
      <c r="M248" s="341"/>
      <c r="N248" s="334"/>
      <c r="O248" s="1624"/>
      <c r="P248" s="1624"/>
      <c r="AH248" s="1631">
        <v>0</v>
      </c>
    </row>
    <row s="1635" customFormat="1" customHeight="1" ht="18.75" hidden="1">
      <c r="A249" s="1780"/>
      <c r="B249" s="1780"/>
      <c r="C249" s="369" t="s">
        <v>1243</v>
      </c>
      <c r="D249" s="2462"/>
      <c r="E249" s="2204"/>
      <c r="F249" s="2383"/>
      <c r="G249" s="2427"/>
      <c r="H249" s="1500"/>
      <c r="I249" s="651" t="s">
        <v>1242</v>
      </c>
      <c r="J249" s="571"/>
      <c r="K249" s="1500"/>
      <c r="L249" s="214"/>
      <c r="M249" s="341"/>
      <c r="N249" s="334"/>
      <c r="O249" s="1624"/>
      <c r="P249" s="1624"/>
      <c r="AH249" s="1631">
        <v>0</v>
      </c>
    </row>
    <row s="1635" customFormat="1" customHeight="1" ht="0.75" hidden="1">
      <c r="A250" s="1780"/>
      <c r="B250" s="1780"/>
      <c r="C250" s="369" t="s">
        <v>1250</v>
      </c>
      <c r="D250" s="2462"/>
      <c r="E250" s="2204"/>
      <c r="F250" s="2383"/>
      <c r="G250" s="400"/>
      <c r="H250" s="1500"/>
      <c r="I250" s="651"/>
      <c r="J250" s="571"/>
      <c r="K250" s="1500"/>
      <c r="L250" s="214"/>
      <c r="M250" s="341"/>
      <c r="N250" s="334"/>
      <c r="O250" s="1624"/>
      <c r="P250" s="1624"/>
      <c r="AH250" s="1631">
        <v>0</v>
      </c>
    </row>
    <row s="1635" customFormat="1" customHeight="1" ht="18.75" hidden="1">
      <c r="A251" s="1780" t="s">
        <v>330</v>
      </c>
      <c r="B251" s="1780" t="s">
        <v>331</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386</v>
      </c>
      <c r="M251" s="341"/>
      <c r="N251" s="334"/>
      <c r="O251" s="1624"/>
      <c r="P251" s="1624"/>
      <c r="AH251" s="1631">
        <v>0</v>
      </c>
    </row>
    <row s="1635" customFormat="1" customHeight="1" ht="18.75" hidden="1">
      <c r="A252" s="1780"/>
      <c r="B252" s="1780"/>
      <c r="C252" s="369" t="s">
        <v>1243</v>
      </c>
      <c r="D252" s="2462"/>
      <c r="E252" s="2204"/>
      <c r="F252" s="2383"/>
      <c r="G252" s="2427"/>
      <c r="H252" s="1500"/>
      <c r="I252" s="651" t="s">
        <v>1242</v>
      </c>
      <c r="J252" s="571"/>
      <c r="K252" s="1500"/>
      <c r="L252" s="214"/>
      <c r="M252" s="341"/>
      <c r="N252" s="334"/>
      <c r="O252" s="1624"/>
      <c r="P252" s="1624"/>
      <c r="AH252" s="1631">
        <v>0</v>
      </c>
    </row>
    <row s="1635" customFormat="1" customHeight="1" ht="0.75" hidden="1">
      <c r="A253" s="1780"/>
      <c r="B253" s="1780"/>
      <c r="C253" s="369" t="s">
        <v>1250</v>
      </c>
      <c r="D253" s="2462"/>
      <c r="E253" s="2204"/>
      <c r="F253" s="2383"/>
      <c r="G253" s="400"/>
      <c r="H253" s="1500"/>
      <c r="I253" s="651"/>
      <c r="J253" s="571"/>
      <c r="K253" s="1500"/>
      <c r="L253" s="214"/>
      <c r="M253" s="341"/>
      <c r="N253" s="334"/>
      <c r="O253" s="1624"/>
      <c r="P253" s="1624"/>
      <c r="AH253" s="1631">
        <v>0</v>
      </c>
    </row>
    <row s="1635" customFormat="1" customHeight="1" ht="18.75" hidden="1">
      <c r="A254" s="1780" t="s">
        <v>335</v>
      </c>
      <c r="B254" s="1780" t="s">
        <v>336</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386</v>
      </c>
      <c r="M254" s="341"/>
      <c r="N254" s="334"/>
      <c r="O254" s="1624"/>
      <c r="P254" s="1624"/>
      <c r="AH254" s="1631">
        <v>0</v>
      </c>
    </row>
    <row s="1635" customFormat="1" customHeight="1" ht="18.75" hidden="1">
      <c r="A255" s="1780"/>
      <c r="B255" s="1780"/>
      <c r="C255" s="369" t="s">
        <v>1243</v>
      </c>
      <c r="D255" s="2462"/>
      <c r="E255" s="2204"/>
      <c r="F255" s="2383"/>
      <c r="G255" s="2427"/>
      <c r="H255" s="1500"/>
      <c r="I255" s="651" t="s">
        <v>1242</v>
      </c>
      <c r="J255" s="571"/>
      <c r="K255" s="1500"/>
      <c r="L255" s="214"/>
      <c r="M255" s="341"/>
      <c r="N255" s="334"/>
      <c r="O255" s="1624"/>
      <c r="P255" s="1624"/>
      <c r="AH255" s="1631">
        <v>0</v>
      </c>
    </row>
    <row s="1635" customFormat="1" customHeight="1" ht="0.75" hidden="1">
      <c r="A256" s="1780"/>
      <c r="B256" s="1780"/>
      <c r="C256" s="369" t="s">
        <v>1250</v>
      </c>
      <c r="D256" s="2462"/>
      <c r="E256" s="2204"/>
      <c r="F256" s="2383"/>
      <c r="G256" s="400"/>
      <c r="H256" s="1500"/>
      <c r="I256" s="651"/>
      <c r="J256" s="571"/>
      <c r="K256" s="1500"/>
      <c r="L256" s="214"/>
      <c r="M256" s="341"/>
      <c r="N256" s="334"/>
      <c r="O256" s="1624"/>
      <c r="P256" s="1624"/>
      <c r="AH256" s="1631">
        <v>0</v>
      </c>
    </row>
    <row s="1635" customFormat="1" customHeight="1" ht="18.75" hidden="1">
      <c r="A257" s="1780" t="s">
        <v>340</v>
      </c>
      <c r="B257" s="1780" t="s">
        <v>341</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386</v>
      </c>
      <c r="M257" s="341"/>
      <c r="N257" s="334"/>
      <c r="O257" s="1624"/>
      <c r="P257" s="1624"/>
      <c r="AH257" s="1631">
        <v>0</v>
      </c>
    </row>
    <row s="1635" customFormat="1" customHeight="1" ht="18.75" hidden="1">
      <c r="A258" s="1780"/>
      <c r="B258" s="1780"/>
      <c r="C258" s="369" t="s">
        <v>1243</v>
      </c>
      <c r="D258" s="2462"/>
      <c r="E258" s="2204"/>
      <c r="F258" s="2383"/>
      <c r="G258" s="2427"/>
      <c r="H258" s="1500"/>
      <c r="I258" s="651" t="s">
        <v>1242</v>
      </c>
      <c r="J258" s="571"/>
      <c r="K258" s="1500"/>
      <c r="L258" s="214"/>
      <c r="M258" s="341"/>
      <c r="N258" s="334"/>
      <c r="O258" s="1624"/>
      <c r="P258" s="1624"/>
      <c r="AH258" s="1631">
        <v>0</v>
      </c>
    </row>
    <row s="1635" customFormat="1" customHeight="1" ht="0.75" hidden="1">
      <c r="A259" s="1780"/>
      <c r="B259" s="1780"/>
      <c r="C259" s="369" t="s">
        <v>1250</v>
      </c>
      <c r="D259" s="2462"/>
      <c r="E259" s="2204"/>
      <c r="F259" s="2383"/>
      <c r="G259" s="400"/>
      <c r="H259" s="1500"/>
      <c r="I259" s="651"/>
      <c r="J259" s="571"/>
      <c r="K259" s="1500"/>
      <c r="L259" s="214"/>
      <c r="M259" s="341"/>
      <c r="N259" s="334"/>
      <c r="O259" s="1624"/>
      <c r="P259" s="1624"/>
      <c r="AH259" s="1631">
        <v>0</v>
      </c>
    </row>
    <row s="1635" customFormat="1" customHeight="1" ht="18.75" hidden="1">
      <c r="A260" s="1780" t="s">
        <v>345</v>
      </c>
      <c r="B260" s="1780" t="s">
        <v>346</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386</v>
      </c>
      <c r="M260" s="341"/>
      <c r="N260" s="334"/>
      <c r="O260" s="1624"/>
      <c r="P260" s="1624"/>
      <c r="AH260" s="1631">
        <v>0</v>
      </c>
    </row>
    <row s="1635" customFormat="1" customHeight="1" ht="18.75" hidden="1">
      <c r="A261" s="1780"/>
      <c r="B261" s="1780"/>
      <c r="C261" s="369" t="s">
        <v>1243</v>
      </c>
      <c r="D261" s="2462"/>
      <c r="E261" s="2204"/>
      <c r="F261" s="2383"/>
      <c r="G261" s="2427"/>
      <c r="H261" s="1500"/>
      <c r="I261" s="651" t="s">
        <v>1242</v>
      </c>
      <c r="J261" s="571"/>
      <c r="K261" s="1500"/>
      <c r="L261" s="214"/>
      <c r="M261" s="341"/>
      <c r="N261" s="334"/>
      <c r="O261" s="1624"/>
      <c r="P261" s="1624"/>
      <c r="AH261" s="1631">
        <v>0</v>
      </c>
    </row>
    <row s="1635" customFormat="1" customHeight="1" ht="0.75" hidden="1">
      <c r="A262" s="1780"/>
      <c r="B262" s="1780"/>
      <c r="C262" s="369" t="s">
        <v>1250</v>
      </c>
      <c r="D262" s="2462"/>
      <c r="E262" s="2204"/>
      <c r="F262" s="2383"/>
      <c r="G262" s="400"/>
      <c r="H262" s="1500"/>
      <c r="I262" s="651"/>
      <c r="J262" s="571"/>
      <c r="K262" s="1500"/>
      <c r="L262" s="214"/>
      <c r="M262" s="341"/>
      <c r="N262" s="334"/>
      <c r="O262" s="1624"/>
      <c r="P262" s="1624"/>
      <c r="AH262" s="1631">
        <v>0</v>
      </c>
    </row>
    <row s="1635" customFormat="1" customHeight="1" ht="18.75" hidden="1">
      <c r="A263" s="1780" t="s">
        <v>350</v>
      </c>
      <c r="B263" s="1780" t="s">
        <v>351</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386</v>
      </c>
      <c r="M263" s="341"/>
      <c r="N263" s="334"/>
      <c r="O263" s="1624"/>
      <c r="P263" s="1624"/>
      <c r="AH263" s="1631">
        <v>0</v>
      </c>
    </row>
    <row s="1635" customFormat="1" customHeight="1" ht="18.75" hidden="1">
      <c r="A264" s="1780"/>
      <c r="B264" s="1780"/>
      <c r="C264" s="369" t="s">
        <v>1243</v>
      </c>
      <c r="D264" s="2462"/>
      <c r="E264" s="2204"/>
      <c r="F264" s="2383"/>
      <c r="G264" s="2427"/>
      <c r="H264" s="1500"/>
      <c r="I264" s="651" t="s">
        <v>1242</v>
      </c>
      <c r="J264" s="571"/>
      <c r="K264" s="1500"/>
      <c r="L264" s="214"/>
      <c r="M264" s="341"/>
      <c r="N264" s="334"/>
      <c r="O264" s="1624"/>
      <c r="P264" s="1624"/>
      <c r="AH264" s="1631">
        <v>0</v>
      </c>
    </row>
    <row s="1635" customFormat="1" customHeight="1" ht="0.75" hidden="1">
      <c r="A265" s="1780"/>
      <c r="B265" s="1780"/>
      <c r="C265" s="369" t="s">
        <v>1250</v>
      </c>
      <c r="D265" s="2462"/>
      <c r="E265" s="2204"/>
      <c r="F265" s="2383"/>
      <c r="G265" s="400"/>
      <c r="H265" s="1500"/>
      <c r="I265" s="651"/>
      <c r="J265" s="571"/>
      <c r="K265" s="1500"/>
      <c r="L265" s="214"/>
      <c r="M265" s="341"/>
      <c r="N265" s="334"/>
      <c r="O265" s="1624"/>
      <c r="P265" s="1624"/>
      <c r="AH265" s="1631">
        <v>0</v>
      </c>
    </row>
    <row s="1635" customFormat="1" customHeight="1" ht="18.75" hidden="1">
      <c r="A266" s="1780" t="s">
        <v>355</v>
      </c>
      <c r="B266" s="1780" t="s">
        <v>356</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386</v>
      </c>
      <c r="M266" s="341"/>
      <c r="N266" s="334"/>
      <c r="O266" s="1624"/>
      <c r="P266" s="1624"/>
      <c r="AH266" s="1631">
        <v>0</v>
      </c>
    </row>
    <row s="1635" customFormat="1" customHeight="1" ht="18.75" hidden="1">
      <c r="A267" s="1780"/>
      <c r="B267" s="1780"/>
      <c r="C267" s="369" t="s">
        <v>1243</v>
      </c>
      <c r="D267" s="2462"/>
      <c r="E267" s="2204"/>
      <c r="F267" s="2383"/>
      <c r="G267" s="2427"/>
      <c r="H267" s="1500"/>
      <c r="I267" s="651" t="s">
        <v>1242</v>
      </c>
      <c r="J267" s="571"/>
      <c r="K267" s="1500"/>
      <c r="L267" s="214"/>
      <c r="M267" s="341"/>
      <c r="N267" s="334"/>
      <c r="O267" s="1624"/>
      <c r="P267" s="1624"/>
      <c r="AH267" s="1631">
        <v>0</v>
      </c>
    </row>
    <row s="1635" customFormat="1" customHeight="1" ht="1.05">
      <c r="A268" s="1780"/>
      <c r="B268" s="1780"/>
      <c r="C268" s="369" t="s">
        <v>1250</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237</v>
      </c>
      <c r="B270" s="1780" t="s">
        <v>238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386</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1243</v>
      </c>
      <c r="D271" s="2462"/>
      <c r="E271" s="2204"/>
      <c r="F271" s="2383"/>
      <c r="G271" s="2427"/>
      <c r="H271" s="1500"/>
      <c r="I271" s="651" t="s">
        <v>1242</v>
      </c>
      <c r="J271" s="571"/>
      <c r="K271" s="1500"/>
      <c r="L271" s="214"/>
      <c r="M271" s="2170"/>
      <c r="N271" s="334"/>
      <c r="O271" s="1624"/>
      <c r="P271" s="1624"/>
      <c r="AH271" s="1631">
        <v>0</v>
      </c>
    </row>
    <row s="1635" customFormat="1" customHeight="1" ht="0.75" hidden="1">
      <c r="A272" s="1780"/>
      <c r="B272" s="1780"/>
      <c r="C272" s="369" t="s">
        <v>1250</v>
      </c>
      <c r="D272" s="2462"/>
      <c r="E272" s="2204"/>
      <c r="F272" s="2383"/>
      <c r="G272" s="400"/>
      <c r="H272" s="1500"/>
      <c r="I272" s="651"/>
      <c r="J272" s="571"/>
      <c r="K272" s="1500"/>
      <c r="L272" s="214"/>
      <c r="M272" s="2170"/>
      <c r="N272" s="334"/>
      <c r="O272" s="1624"/>
      <c r="P272" s="1624"/>
      <c r="AH272" s="1631">
        <v>0</v>
      </c>
    </row>
    <row s="1635" customFormat="1" customHeight="1" ht="45" hidden="1">
      <c r="A273" s="1780" t="s">
        <v>242</v>
      </c>
      <c r="B273" s="1780" t="s">
        <v>243</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386</v>
      </c>
      <c r="M273" s="2171"/>
      <c r="N273" s="334"/>
      <c r="O273" s="1624"/>
      <c r="P273" s="1624"/>
      <c r="AH273" s="1631">
        <v>0</v>
      </c>
    </row>
    <row s="1635" customFormat="1" customHeight="1" ht="18.75" hidden="1">
      <c r="A274" s="1780"/>
      <c r="B274" s="1780"/>
      <c r="C274" s="369" t="s">
        <v>1243</v>
      </c>
      <c r="D274" s="2462"/>
      <c r="E274" s="2204"/>
      <c r="F274" s="2383"/>
      <c r="G274" s="2427"/>
      <c r="H274" s="1500"/>
      <c r="I274" s="651" t="s">
        <v>1242</v>
      </c>
      <c r="J274" s="571"/>
      <c r="K274" s="1500"/>
      <c r="L274" s="214"/>
      <c r="M274" s="1861"/>
      <c r="N274" s="334"/>
      <c r="O274" s="1624"/>
      <c r="P274" s="1624"/>
      <c r="AH274" s="1631">
        <v>0</v>
      </c>
    </row>
    <row s="1635" customFormat="1" customHeight="1" ht="0.75" hidden="1">
      <c r="A275" s="1780"/>
      <c r="B275" s="1780"/>
      <c r="C275" s="369" t="s">
        <v>1250</v>
      </c>
      <c r="D275" s="2462"/>
      <c r="E275" s="2204"/>
      <c r="F275" s="2383"/>
      <c r="G275" s="400"/>
      <c r="H275" s="1500"/>
      <c r="I275" s="651"/>
      <c r="J275" s="571"/>
      <c r="K275" s="1500"/>
      <c r="L275" s="214"/>
      <c r="M275" s="341"/>
      <c r="N275" s="334"/>
      <c r="O275" s="1624"/>
      <c r="P275" s="1624"/>
      <c r="AH275" s="1631">
        <v>0</v>
      </c>
    </row>
    <row s="1635" customFormat="1" customHeight="1" ht="45" hidden="1">
      <c r="A276" s="1780" t="s">
        <v>249</v>
      </c>
      <c r="B276" s="1780" t="s">
        <v>250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386</v>
      </c>
      <c r="M276" s="341"/>
      <c r="N276" s="334"/>
      <c r="O276" s="1624"/>
      <c r="P276" s="1624"/>
      <c r="AH276" s="1631">
        <v>0</v>
      </c>
    </row>
    <row s="1635" customFormat="1" customHeight="1" ht="18.75" hidden="1">
      <c r="A277" s="1780"/>
      <c r="B277" s="1780"/>
      <c r="C277" s="369" t="s">
        <v>1243</v>
      </c>
      <c r="D277" s="2462"/>
      <c r="E277" s="2204"/>
      <c r="F277" s="2383"/>
      <c r="G277" s="2427"/>
      <c r="H277" s="1500"/>
      <c r="I277" s="651" t="s">
        <v>1242</v>
      </c>
      <c r="J277" s="571"/>
      <c r="K277" s="1500"/>
      <c r="L277" s="214"/>
      <c r="M277" s="341"/>
      <c r="N277" s="334"/>
      <c r="O277" s="1624"/>
      <c r="P277" s="1624"/>
      <c r="AH277" s="1631">
        <v>0</v>
      </c>
    </row>
    <row s="1635" customFormat="1" customHeight="1" ht="0.75" hidden="1">
      <c r="A278" s="1780"/>
      <c r="B278" s="1780"/>
      <c r="C278" s="369" t="s">
        <v>1250</v>
      </c>
      <c r="D278" s="2462"/>
      <c r="E278" s="2204"/>
      <c r="F278" s="2383"/>
      <c r="G278" s="400"/>
      <c r="H278" s="1500"/>
      <c r="I278" s="651"/>
      <c r="J278" s="571"/>
      <c r="K278" s="1500"/>
      <c r="L278" s="214"/>
      <c r="M278" s="341"/>
      <c r="N278" s="334"/>
      <c r="O278" s="1624"/>
      <c r="P278" s="1624"/>
      <c r="AH278" s="1631">
        <v>0</v>
      </c>
    </row>
    <row s="1635" customFormat="1" customHeight="1" ht="45" hidden="1">
      <c r="A279" s="1780" t="s">
        <v>255</v>
      </c>
      <c r="B279" s="1780" t="s">
        <v>256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386</v>
      </c>
      <c r="M279" s="341"/>
      <c r="N279" s="334"/>
      <c r="O279" s="1624"/>
      <c r="P279" s="1624"/>
      <c r="AH279" s="1631">
        <v>0</v>
      </c>
    </row>
    <row s="1635" customFormat="1" customHeight="1" ht="18.75" hidden="1">
      <c r="A280" s="1780"/>
      <c r="B280" s="1780"/>
      <c r="C280" s="369" t="s">
        <v>1243</v>
      </c>
      <c r="D280" s="2462"/>
      <c r="E280" s="2204"/>
      <c r="F280" s="2383"/>
      <c r="G280" s="2427"/>
      <c r="H280" s="1500"/>
      <c r="I280" s="651" t="s">
        <v>1242</v>
      </c>
      <c r="J280" s="571"/>
      <c r="K280" s="1500"/>
      <c r="L280" s="214"/>
      <c r="M280" s="341"/>
      <c r="N280" s="334"/>
      <c r="O280" s="1624"/>
      <c r="P280" s="1624"/>
      <c r="AH280" s="1631">
        <v>0</v>
      </c>
    </row>
    <row s="1635" customFormat="1" customHeight="1" ht="0.75" hidden="1">
      <c r="A281" s="1780"/>
      <c r="B281" s="1780"/>
      <c r="C281" s="369" t="s">
        <v>1250</v>
      </c>
      <c r="D281" s="2462"/>
      <c r="E281" s="2204"/>
      <c r="F281" s="2383"/>
      <c r="G281" s="400"/>
      <c r="H281" s="1500"/>
      <c r="I281" s="651"/>
      <c r="J281" s="571"/>
      <c r="K281" s="1500"/>
      <c r="L281" s="214"/>
      <c r="M281" s="341"/>
      <c r="N281" s="334"/>
      <c r="O281" s="1624"/>
      <c r="P281" s="1624"/>
      <c r="AH281" s="1631">
        <v>0</v>
      </c>
    </row>
    <row s="1635" customFormat="1" customHeight="1" ht="18.75" hidden="1">
      <c r="A282" s="1780" t="s">
        <v>261</v>
      </c>
      <c r="B282" s="1780" t="s">
        <v>262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386</v>
      </c>
      <c r="M282" s="341"/>
      <c r="N282" s="334"/>
      <c r="O282" s="1624"/>
      <c r="P282" s="1624"/>
      <c r="AH282" s="1631">
        <v>0</v>
      </c>
    </row>
    <row s="1635" customFormat="1" customHeight="1" ht="18.75" hidden="1">
      <c r="A283" s="1780"/>
      <c r="B283" s="1780"/>
      <c r="C283" s="369" t="s">
        <v>1243</v>
      </c>
      <c r="D283" s="2462"/>
      <c r="E283" s="2204"/>
      <c r="F283" s="2383"/>
      <c r="G283" s="2427"/>
      <c r="H283" s="1500"/>
      <c r="I283" s="651" t="s">
        <v>1242</v>
      </c>
      <c r="J283" s="571"/>
      <c r="K283" s="1500"/>
      <c r="L283" s="214"/>
      <c r="M283" s="341"/>
      <c r="N283" s="334"/>
      <c r="O283" s="1624"/>
      <c r="P283" s="1624"/>
      <c r="AH283" s="1631">
        <v>0</v>
      </c>
    </row>
    <row s="1635" customFormat="1" customHeight="1" ht="0.75" hidden="1">
      <c r="A284" s="1780"/>
      <c r="B284" s="1780"/>
      <c r="C284" s="369" t="s">
        <v>1250</v>
      </c>
      <c r="D284" s="2462"/>
      <c r="E284" s="2204"/>
      <c r="F284" s="2383"/>
      <c r="G284" s="400"/>
      <c r="H284" s="1500"/>
      <c r="I284" s="651"/>
      <c r="J284" s="571"/>
      <c r="K284" s="1500"/>
      <c r="L284" s="214"/>
      <c r="M284" s="341"/>
      <c r="N284" s="334"/>
      <c r="O284" s="1624"/>
      <c r="P284" s="1624"/>
      <c r="AH284" s="1631">
        <v>0</v>
      </c>
    </row>
    <row s="1635" customFormat="1" customHeight="1" ht="18.75" hidden="1">
      <c r="A285" s="1780" t="s">
        <v>267</v>
      </c>
      <c r="B285" s="1780" t="s">
        <v>268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386</v>
      </c>
      <c r="M285" s="341"/>
      <c r="N285" s="334"/>
      <c r="O285" s="1624"/>
      <c r="P285" s="1624"/>
      <c r="AH285" s="1631">
        <v>0</v>
      </c>
    </row>
    <row s="1635" customFormat="1" customHeight="1" ht="18.75" hidden="1">
      <c r="A286" s="1780"/>
      <c r="B286" s="1780"/>
      <c r="C286" s="369" t="s">
        <v>1243</v>
      </c>
      <c r="D286" s="2462"/>
      <c r="E286" s="2204"/>
      <c r="F286" s="2383"/>
      <c r="G286" s="2427"/>
      <c r="H286" s="1500"/>
      <c r="I286" s="651" t="s">
        <v>1242</v>
      </c>
      <c r="J286" s="571"/>
      <c r="K286" s="1500"/>
      <c r="L286" s="214"/>
      <c r="M286" s="341"/>
      <c r="N286" s="334"/>
      <c r="O286" s="1624"/>
      <c r="P286" s="1624"/>
      <c r="AH286" s="1631">
        <v>0</v>
      </c>
    </row>
    <row s="1635" customFormat="1" customHeight="1" ht="0.75" hidden="1">
      <c r="A287" s="1780"/>
      <c r="B287" s="1780"/>
      <c r="C287" s="369" t="s">
        <v>1250</v>
      </c>
      <c r="D287" s="2462"/>
      <c r="E287" s="2204"/>
      <c r="F287" s="2383"/>
      <c r="G287" s="400"/>
      <c r="H287" s="1500"/>
      <c r="I287" s="651"/>
      <c r="J287" s="571"/>
      <c r="K287" s="1500"/>
      <c r="L287" s="214"/>
      <c r="M287" s="341"/>
      <c r="N287" s="334"/>
      <c r="O287" s="1624"/>
      <c r="P287" s="1624"/>
      <c r="AH287" s="1631">
        <v>0</v>
      </c>
    </row>
    <row s="1635" customFormat="1" customHeight="1" ht="18.75" hidden="1">
      <c r="A288" s="1780" t="s">
        <v>273</v>
      </c>
      <c r="B288" s="1780" t="s">
        <v>274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386</v>
      </c>
      <c r="M288" s="341"/>
      <c r="N288" s="334"/>
      <c r="O288" s="1624"/>
      <c r="P288" s="1624"/>
      <c r="AH288" s="1631">
        <v>0</v>
      </c>
    </row>
    <row s="1635" customFormat="1" customHeight="1" ht="18.75" hidden="1">
      <c r="A289" s="1780"/>
      <c r="B289" s="1780"/>
      <c r="C289" s="369" t="s">
        <v>1243</v>
      </c>
      <c r="D289" s="2462"/>
      <c r="E289" s="2204"/>
      <c r="F289" s="2383"/>
      <c r="G289" s="2427"/>
      <c r="H289" s="1500"/>
      <c r="I289" s="651" t="s">
        <v>1242</v>
      </c>
      <c r="J289" s="571"/>
      <c r="K289" s="1500"/>
      <c r="L289" s="214"/>
      <c r="M289" s="341"/>
      <c r="N289" s="334"/>
      <c r="O289" s="1624"/>
      <c r="P289" s="1624"/>
      <c r="AH289" s="1631">
        <v>0</v>
      </c>
    </row>
    <row s="1635" customFormat="1" customHeight="1" ht="0.75" hidden="1">
      <c r="A290" s="1780"/>
      <c r="B290" s="1780"/>
      <c r="C290" s="369" t="s">
        <v>1250</v>
      </c>
      <c r="D290" s="2462"/>
      <c r="E290" s="2204"/>
      <c r="F290" s="2383"/>
      <c r="G290" s="400"/>
      <c r="H290" s="1500"/>
      <c r="I290" s="651"/>
      <c r="J290" s="571"/>
      <c r="K290" s="1500"/>
      <c r="L290" s="214"/>
      <c r="M290" s="341"/>
      <c r="N290" s="334"/>
      <c r="O290" s="1624"/>
      <c r="P290" s="1624"/>
      <c r="AH290" s="1631">
        <v>0</v>
      </c>
    </row>
    <row s="1635" customFormat="1" customHeight="1" ht="18.75" hidden="1">
      <c r="A291" s="1780" t="s">
        <v>279</v>
      </c>
      <c r="B291" s="1780" t="s">
        <v>280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386</v>
      </c>
      <c r="M291" s="341"/>
      <c r="N291" s="334"/>
      <c r="O291" s="1624"/>
      <c r="P291" s="1624"/>
      <c r="AH291" s="1631">
        <v>0</v>
      </c>
    </row>
    <row s="1635" customFormat="1" customHeight="1" ht="18.75" hidden="1">
      <c r="A292" s="1780"/>
      <c r="B292" s="1780"/>
      <c r="C292" s="369" t="s">
        <v>1243</v>
      </c>
      <c r="D292" s="2462"/>
      <c r="E292" s="2204"/>
      <c r="F292" s="2383"/>
      <c r="G292" s="2427"/>
      <c r="H292" s="1500"/>
      <c r="I292" s="651" t="s">
        <v>1242</v>
      </c>
      <c r="J292" s="571"/>
      <c r="K292" s="1500"/>
      <c r="L292" s="214"/>
      <c r="M292" s="341"/>
      <c r="N292" s="334"/>
      <c r="O292" s="1624"/>
      <c r="P292" s="1624"/>
      <c r="AH292" s="1631">
        <v>0</v>
      </c>
    </row>
    <row s="1635" customFormat="1" customHeight="1" ht="0.75" hidden="1">
      <c r="A293" s="1780"/>
      <c r="B293" s="1780"/>
      <c r="C293" s="369" t="s">
        <v>1250</v>
      </c>
      <c r="D293" s="2462"/>
      <c r="E293" s="2204"/>
      <c r="F293" s="2383"/>
      <c r="G293" s="400"/>
      <c r="H293" s="1500"/>
      <c r="I293" s="651"/>
      <c r="J293" s="571"/>
      <c r="K293" s="1500"/>
      <c r="L293" s="214"/>
      <c r="M293" s="341"/>
      <c r="N293" s="334"/>
      <c r="O293" s="1624"/>
      <c r="P293" s="1624"/>
      <c r="AH293" s="1631">
        <v>0</v>
      </c>
    </row>
    <row s="1635" customFormat="1" customHeight="1" ht="18.75" hidden="1">
      <c r="A294" s="1780" t="s">
        <v>285</v>
      </c>
      <c r="B294" s="1780" t="s">
        <v>286</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386</v>
      </c>
      <c r="M294" s="341"/>
      <c r="N294" s="334"/>
      <c r="O294" s="1624"/>
      <c r="P294" s="1624"/>
      <c r="AH294" s="1631">
        <v>0</v>
      </c>
    </row>
    <row s="1635" customFormat="1" customHeight="1" ht="18.75" hidden="1">
      <c r="A295" s="1780"/>
      <c r="B295" s="1780"/>
      <c r="C295" s="369" t="s">
        <v>1243</v>
      </c>
      <c r="D295" s="2462"/>
      <c r="E295" s="2204"/>
      <c r="F295" s="2383"/>
      <c r="G295" s="2427"/>
      <c r="H295" s="1500"/>
      <c r="I295" s="651" t="s">
        <v>1242</v>
      </c>
      <c r="J295" s="571"/>
      <c r="K295" s="1500"/>
      <c r="L295" s="214"/>
      <c r="M295" s="341"/>
      <c r="N295" s="334"/>
      <c r="O295" s="1624"/>
      <c r="P295" s="1624"/>
      <c r="AH295" s="1631">
        <v>0</v>
      </c>
    </row>
    <row s="1635" customFormat="1" customHeight="1" ht="0.75" hidden="1">
      <c r="A296" s="1780"/>
      <c r="B296" s="1780"/>
      <c r="C296" s="369" t="s">
        <v>1250</v>
      </c>
      <c r="D296" s="2462"/>
      <c r="E296" s="2204"/>
      <c r="F296" s="2383"/>
      <c r="G296" s="400"/>
      <c r="H296" s="1500"/>
      <c r="I296" s="651"/>
      <c r="J296" s="571"/>
      <c r="K296" s="1500"/>
      <c r="L296" s="214"/>
      <c r="M296" s="341"/>
      <c r="N296" s="334"/>
      <c r="O296" s="1624"/>
      <c r="P296" s="1624"/>
      <c r="AH296" s="1631">
        <v>0</v>
      </c>
    </row>
    <row s="1635" customFormat="1" customHeight="1" ht="18.75" hidden="1">
      <c r="A297" s="1780" t="s">
        <v>305</v>
      </c>
      <c r="B297" s="1780" t="s">
        <v>306</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386</v>
      </c>
      <c r="M297" s="341"/>
      <c r="N297" s="334"/>
      <c r="O297" s="1624"/>
      <c r="P297" s="1624"/>
      <c r="AH297" s="1631">
        <v>0</v>
      </c>
    </row>
    <row s="1635" customFormat="1" customHeight="1" ht="18.75" hidden="1">
      <c r="A298" s="1780"/>
      <c r="B298" s="1780"/>
      <c r="C298" s="369" t="s">
        <v>1243</v>
      </c>
      <c r="D298" s="2462"/>
      <c r="E298" s="2204"/>
      <c r="F298" s="2383"/>
      <c r="G298" s="2427"/>
      <c r="H298" s="1500"/>
      <c r="I298" s="651" t="s">
        <v>1242</v>
      </c>
      <c r="J298" s="571"/>
      <c r="K298" s="1500"/>
      <c r="L298" s="214"/>
      <c r="M298" s="341"/>
      <c r="N298" s="334"/>
      <c r="O298" s="1624"/>
      <c r="P298" s="1624"/>
      <c r="AH298" s="1631">
        <v>0</v>
      </c>
    </row>
    <row s="1635" customFormat="1" customHeight="1" ht="0.75" hidden="1">
      <c r="A299" s="1780"/>
      <c r="B299" s="1780"/>
      <c r="C299" s="369" t="s">
        <v>1250</v>
      </c>
      <c r="D299" s="2462"/>
      <c r="E299" s="2204"/>
      <c r="F299" s="2383"/>
      <c r="G299" s="400"/>
      <c r="H299" s="1500"/>
      <c r="I299" s="651"/>
      <c r="J299" s="571"/>
      <c r="K299" s="1500"/>
      <c r="L299" s="214"/>
      <c r="M299" s="341"/>
      <c r="N299" s="334"/>
      <c r="O299" s="1624"/>
      <c r="P299" s="1624"/>
      <c r="AH299" s="1631">
        <v>0</v>
      </c>
    </row>
    <row s="1635" customFormat="1" customHeight="1" ht="18.75" hidden="1">
      <c r="A300" s="1780" t="s">
        <v>310</v>
      </c>
      <c r="B300" s="1780" t="s">
        <v>311</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386</v>
      </c>
      <c r="M300" s="341"/>
      <c r="N300" s="334"/>
      <c r="O300" s="1624"/>
      <c r="P300" s="1624"/>
      <c r="AH300" s="1631">
        <v>0</v>
      </c>
    </row>
    <row s="1635" customFormat="1" customHeight="1" ht="18.75" hidden="1">
      <c r="A301" s="1780"/>
      <c r="B301" s="1780"/>
      <c r="C301" s="369" t="s">
        <v>1243</v>
      </c>
      <c r="D301" s="2462"/>
      <c r="E301" s="2204"/>
      <c r="F301" s="2383"/>
      <c r="G301" s="2427"/>
      <c r="H301" s="1500"/>
      <c r="I301" s="651" t="s">
        <v>1242</v>
      </c>
      <c r="J301" s="571"/>
      <c r="K301" s="1500"/>
      <c r="L301" s="214"/>
      <c r="M301" s="341"/>
      <c r="N301" s="334"/>
      <c r="O301" s="1624"/>
      <c r="P301" s="1624"/>
      <c r="AH301" s="1631">
        <v>0</v>
      </c>
    </row>
    <row s="1635" customFormat="1" customHeight="1" ht="0.75" hidden="1">
      <c r="A302" s="1780"/>
      <c r="B302" s="1780"/>
      <c r="C302" s="369" t="s">
        <v>1250</v>
      </c>
      <c r="D302" s="2462"/>
      <c r="E302" s="2204"/>
      <c r="F302" s="2383"/>
      <c r="G302" s="400"/>
      <c r="H302" s="1500"/>
      <c r="I302" s="651"/>
      <c r="J302" s="571"/>
      <c r="K302" s="1500"/>
      <c r="L302" s="214"/>
      <c r="M302" s="341"/>
      <c r="N302" s="334"/>
      <c r="O302" s="1624"/>
      <c r="P302" s="1624"/>
      <c r="AH302" s="1631">
        <v>0</v>
      </c>
    </row>
    <row s="1635" customFormat="1" customHeight="1" ht="18.75" hidden="1">
      <c r="A303" s="1780" t="s">
        <v>315</v>
      </c>
      <c r="B303" s="1780" t="s">
        <v>316</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386</v>
      </c>
      <c r="M303" s="341"/>
      <c r="N303" s="334"/>
      <c r="O303" s="1624"/>
      <c r="P303" s="1624"/>
      <c r="AH303" s="1631">
        <v>0</v>
      </c>
    </row>
    <row s="1635" customFormat="1" customHeight="1" ht="18.75" hidden="1">
      <c r="A304" s="1780"/>
      <c r="B304" s="1780"/>
      <c r="C304" s="369" t="s">
        <v>1243</v>
      </c>
      <c r="D304" s="2462"/>
      <c r="E304" s="2204"/>
      <c r="F304" s="2383"/>
      <c r="G304" s="2427"/>
      <c r="H304" s="1500"/>
      <c r="I304" s="651" t="s">
        <v>1242</v>
      </c>
      <c r="J304" s="571"/>
      <c r="K304" s="1500"/>
      <c r="L304" s="214"/>
      <c r="M304" s="341"/>
      <c r="N304" s="334"/>
      <c r="O304" s="1624"/>
      <c r="P304" s="1624"/>
      <c r="AH304" s="1631">
        <v>0</v>
      </c>
    </row>
    <row s="1635" customFormat="1" customHeight="1" ht="0.75" hidden="1">
      <c r="A305" s="1780"/>
      <c r="B305" s="1780"/>
      <c r="C305" s="369" t="s">
        <v>1250</v>
      </c>
      <c r="D305" s="2462"/>
      <c r="E305" s="2204"/>
      <c r="F305" s="2383"/>
      <c r="G305" s="400"/>
      <c r="H305" s="1500"/>
      <c r="I305" s="651"/>
      <c r="J305" s="571"/>
      <c r="K305" s="1500"/>
      <c r="L305" s="214"/>
      <c r="M305" s="341"/>
      <c r="N305" s="334"/>
      <c r="O305" s="1624"/>
      <c r="P305" s="1624"/>
      <c r="AH305" s="1631">
        <v>0</v>
      </c>
    </row>
    <row s="1635" customFormat="1" customHeight="1" ht="18.75" hidden="1">
      <c r="A306" s="1780" t="s">
        <v>320</v>
      </c>
      <c r="B306" s="1780" t="s">
        <v>321</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386</v>
      </c>
      <c r="M306" s="341"/>
      <c r="N306" s="334"/>
      <c r="O306" s="1624"/>
      <c r="P306" s="1624"/>
      <c r="AH306" s="1631">
        <v>0</v>
      </c>
    </row>
    <row s="1635" customFormat="1" customHeight="1" ht="18.75" hidden="1">
      <c r="A307" s="1780"/>
      <c r="B307" s="1780"/>
      <c r="C307" s="369" t="s">
        <v>1243</v>
      </c>
      <c r="D307" s="2462"/>
      <c r="E307" s="2204"/>
      <c r="F307" s="2383"/>
      <c r="G307" s="2427"/>
      <c r="H307" s="1500"/>
      <c r="I307" s="651" t="s">
        <v>1242</v>
      </c>
      <c r="J307" s="571"/>
      <c r="K307" s="1500"/>
      <c r="L307" s="214"/>
      <c r="M307" s="341"/>
      <c r="N307" s="334"/>
      <c r="O307" s="1624"/>
      <c r="P307" s="1624"/>
      <c r="AH307" s="1631">
        <v>0</v>
      </c>
    </row>
    <row s="1635" customFormat="1" customHeight="1" ht="0.75" hidden="1">
      <c r="A308" s="1780"/>
      <c r="B308" s="1780"/>
      <c r="C308" s="369" t="s">
        <v>1250</v>
      </c>
      <c r="D308" s="2462"/>
      <c r="E308" s="2204"/>
      <c r="F308" s="2383"/>
      <c r="G308" s="400"/>
      <c r="H308" s="1500"/>
      <c r="I308" s="651"/>
      <c r="J308" s="571"/>
      <c r="K308" s="1500"/>
      <c r="L308" s="214"/>
      <c r="M308" s="341"/>
      <c r="N308" s="334"/>
      <c r="O308" s="1624"/>
      <c r="P308" s="1624"/>
      <c r="AH308" s="1631">
        <v>0</v>
      </c>
    </row>
    <row s="1635" customFormat="1" customHeight="1" ht="18.75" hidden="1">
      <c r="A309" s="1780" t="s">
        <v>325</v>
      </c>
      <c r="B309" s="1780" t="s">
        <v>326</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386</v>
      </c>
      <c r="M309" s="341"/>
      <c r="N309" s="334"/>
      <c r="O309" s="1624"/>
      <c r="P309" s="1624"/>
      <c r="AH309" s="1631">
        <v>0</v>
      </c>
    </row>
    <row s="1635" customFormat="1" customHeight="1" ht="18.75" hidden="1">
      <c r="A310" s="1780"/>
      <c r="B310" s="1780"/>
      <c r="C310" s="369" t="s">
        <v>1243</v>
      </c>
      <c r="D310" s="2462"/>
      <c r="E310" s="2204"/>
      <c r="F310" s="2383"/>
      <c r="G310" s="2427"/>
      <c r="H310" s="1500"/>
      <c r="I310" s="651" t="s">
        <v>1242</v>
      </c>
      <c r="J310" s="571"/>
      <c r="K310" s="1500"/>
      <c r="L310" s="214"/>
      <c r="M310" s="341"/>
      <c r="N310" s="334"/>
      <c r="O310" s="1624"/>
      <c r="P310" s="1624"/>
      <c r="AH310" s="1631">
        <v>0</v>
      </c>
    </row>
    <row s="1635" customFormat="1" customHeight="1" ht="0.75" hidden="1">
      <c r="A311" s="1780"/>
      <c r="B311" s="1780"/>
      <c r="C311" s="369" t="s">
        <v>1250</v>
      </c>
      <c r="D311" s="2462"/>
      <c r="E311" s="2204"/>
      <c r="F311" s="2383"/>
      <c r="G311" s="400"/>
      <c r="H311" s="1500"/>
      <c r="I311" s="651"/>
      <c r="J311" s="571"/>
      <c r="K311" s="1500"/>
      <c r="L311" s="214"/>
      <c r="M311" s="341"/>
      <c r="N311" s="334"/>
      <c r="O311" s="1624"/>
      <c r="P311" s="1624"/>
      <c r="AH311" s="1631">
        <v>0</v>
      </c>
    </row>
    <row s="1635" customFormat="1" customHeight="1" ht="18.75" hidden="1">
      <c r="A312" s="1780" t="s">
        <v>330</v>
      </c>
      <c r="B312" s="1780" t="s">
        <v>331</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386</v>
      </c>
      <c r="M312" s="341"/>
      <c r="N312" s="334"/>
      <c r="O312" s="1624"/>
      <c r="P312" s="1624"/>
      <c r="AH312" s="1631">
        <v>0</v>
      </c>
    </row>
    <row s="1635" customFormat="1" customHeight="1" ht="18.75" hidden="1">
      <c r="A313" s="1780"/>
      <c r="B313" s="1780"/>
      <c r="C313" s="369" t="s">
        <v>1243</v>
      </c>
      <c r="D313" s="2462"/>
      <c r="E313" s="2204"/>
      <c r="F313" s="2383"/>
      <c r="G313" s="2427"/>
      <c r="H313" s="1500"/>
      <c r="I313" s="651" t="s">
        <v>1242</v>
      </c>
      <c r="J313" s="571"/>
      <c r="K313" s="1500"/>
      <c r="L313" s="214"/>
      <c r="M313" s="341"/>
      <c r="N313" s="334"/>
      <c r="O313" s="1624"/>
      <c r="P313" s="1624"/>
      <c r="AH313" s="1631">
        <v>0</v>
      </c>
    </row>
    <row s="1635" customFormat="1" customHeight="1" ht="0.75" hidden="1">
      <c r="A314" s="1780"/>
      <c r="B314" s="1780"/>
      <c r="C314" s="369" t="s">
        <v>1250</v>
      </c>
      <c r="D314" s="2462"/>
      <c r="E314" s="2204"/>
      <c r="F314" s="2383"/>
      <c r="G314" s="400"/>
      <c r="H314" s="1500"/>
      <c r="I314" s="651"/>
      <c r="J314" s="571"/>
      <c r="K314" s="1500"/>
      <c r="L314" s="214"/>
      <c r="M314" s="341"/>
      <c r="N314" s="334"/>
      <c r="O314" s="1624"/>
      <c r="P314" s="1624"/>
      <c r="AH314" s="1631">
        <v>0</v>
      </c>
    </row>
    <row s="1635" customFormat="1" customHeight="1" ht="18.75" hidden="1">
      <c r="A315" s="1780" t="s">
        <v>335</v>
      </c>
      <c r="B315" s="1780" t="s">
        <v>336</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386</v>
      </c>
      <c r="M315" s="341"/>
      <c r="N315" s="334"/>
      <c r="O315" s="1624"/>
      <c r="P315" s="1624"/>
      <c r="AH315" s="1631">
        <v>0</v>
      </c>
    </row>
    <row s="1635" customFormat="1" customHeight="1" ht="18.75" hidden="1">
      <c r="A316" s="1780"/>
      <c r="B316" s="1780"/>
      <c r="C316" s="369" t="s">
        <v>1243</v>
      </c>
      <c r="D316" s="2462"/>
      <c r="E316" s="2204"/>
      <c r="F316" s="2383"/>
      <c r="G316" s="2427"/>
      <c r="H316" s="1500"/>
      <c r="I316" s="651" t="s">
        <v>1242</v>
      </c>
      <c r="J316" s="571"/>
      <c r="K316" s="1500"/>
      <c r="L316" s="214"/>
      <c r="M316" s="341"/>
      <c r="N316" s="334"/>
      <c r="O316" s="1624"/>
      <c r="P316" s="1624"/>
      <c r="AH316" s="1631">
        <v>0</v>
      </c>
    </row>
    <row s="1635" customFormat="1" customHeight="1" ht="0.75" hidden="1">
      <c r="A317" s="1780"/>
      <c r="B317" s="1780"/>
      <c r="C317" s="369" t="s">
        <v>1250</v>
      </c>
      <c r="D317" s="2462"/>
      <c r="E317" s="2204"/>
      <c r="F317" s="2383"/>
      <c r="G317" s="400"/>
      <c r="H317" s="1500"/>
      <c r="I317" s="651"/>
      <c r="J317" s="571"/>
      <c r="K317" s="1500"/>
      <c r="L317" s="214"/>
      <c r="M317" s="341"/>
      <c r="N317" s="334"/>
      <c r="O317" s="1624"/>
      <c r="P317" s="1624"/>
      <c r="AH317" s="1631">
        <v>0</v>
      </c>
    </row>
    <row s="1635" customFormat="1" customHeight="1" ht="18.75" hidden="1">
      <c r="A318" s="1780" t="s">
        <v>340</v>
      </c>
      <c r="B318" s="1780" t="s">
        <v>341</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386</v>
      </c>
      <c r="M318" s="341"/>
      <c r="N318" s="334"/>
      <c r="O318" s="1624"/>
      <c r="P318" s="1624"/>
      <c r="AH318" s="1631">
        <v>0</v>
      </c>
    </row>
    <row s="1635" customFormat="1" customHeight="1" ht="18.75" hidden="1">
      <c r="A319" s="1780"/>
      <c r="B319" s="1780"/>
      <c r="C319" s="369" t="s">
        <v>1243</v>
      </c>
      <c r="D319" s="2462"/>
      <c r="E319" s="2204"/>
      <c r="F319" s="2383"/>
      <c r="G319" s="2427"/>
      <c r="H319" s="1500"/>
      <c r="I319" s="651" t="s">
        <v>1242</v>
      </c>
      <c r="J319" s="571"/>
      <c r="K319" s="1500"/>
      <c r="L319" s="214"/>
      <c r="M319" s="341"/>
      <c r="N319" s="334"/>
      <c r="O319" s="1624"/>
      <c r="P319" s="1624"/>
      <c r="AH319" s="1631">
        <v>0</v>
      </c>
    </row>
    <row s="1635" customFormat="1" customHeight="1" ht="0.75" hidden="1">
      <c r="A320" s="1780"/>
      <c r="B320" s="1780"/>
      <c r="C320" s="369" t="s">
        <v>1250</v>
      </c>
      <c r="D320" s="2462"/>
      <c r="E320" s="2204"/>
      <c r="F320" s="2383"/>
      <c r="G320" s="400"/>
      <c r="H320" s="1500"/>
      <c r="I320" s="651"/>
      <c r="J320" s="571"/>
      <c r="K320" s="1500"/>
      <c r="L320" s="214"/>
      <c r="M320" s="341"/>
      <c r="N320" s="334"/>
      <c r="O320" s="1624"/>
      <c r="P320" s="1624"/>
      <c r="AH320" s="1631">
        <v>0</v>
      </c>
    </row>
    <row s="1635" customFormat="1" customHeight="1" ht="18.75" hidden="1">
      <c r="A321" s="1780" t="s">
        <v>345</v>
      </c>
      <c r="B321" s="1780" t="s">
        <v>346</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386</v>
      </c>
      <c r="M321" s="341"/>
      <c r="N321" s="334"/>
      <c r="O321" s="1624"/>
      <c r="P321" s="1624"/>
      <c r="AH321" s="1631">
        <v>0</v>
      </c>
    </row>
    <row s="1635" customFormat="1" customHeight="1" ht="18.75" hidden="1">
      <c r="A322" s="1780"/>
      <c r="B322" s="1780"/>
      <c r="C322" s="369" t="s">
        <v>1243</v>
      </c>
      <c r="D322" s="2462"/>
      <c r="E322" s="2204"/>
      <c r="F322" s="2383"/>
      <c r="G322" s="2427"/>
      <c r="H322" s="1500"/>
      <c r="I322" s="651" t="s">
        <v>1242</v>
      </c>
      <c r="J322" s="571"/>
      <c r="K322" s="1500"/>
      <c r="L322" s="214"/>
      <c r="M322" s="341"/>
      <c r="N322" s="334"/>
      <c r="O322" s="1624"/>
      <c r="P322" s="1624"/>
      <c r="AH322" s="1631">
        <v>0</v>
      </c>
    </row>
    <row s="1635" customFormat="1" customHeight="1" ht="0.75" hidden="1">
      <c r="A323" s="1780"/>
      <c r="B323" s="1780"/>
      <c r="C323" s="369" t="s">
        <v>1250</v>
      </c>
      <c r="D323" s="2462"/>
      <c r="E323" s="2204"/>
      <c r="F323" s="2383"/>
      <c r="G323" s="400"/>
      <c r="H323" s="1500"/>
      <c r="I323" s="651"/>
      <c r="J323" s="571"/>
      <c r="K323" s="1500"/>
      <c r="L323" s="214"/>
      <c r="M323" s="341"/>
      <c r="N323" s="334"/>
      <c r="O323" s="1624"/>
      <c r="P323" s="1624"/>
      <c r="AH323" s="1631">
        <v>0</v>
      </c>
    </row>
    <row s="1635" customFormat="1" customHeight="1" ht="18.75" hidden="1">
      <c r="A324" s="1780" t="s">
        <v>350</v>
      </c>
      <c r="B324" s="1780" t="s">
        <v>351</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386</v>
      </c>
      <c r="M324" s="341"/>
      <c r="N324" s="334"/>
      <c r="O324" s="1624"/>
      <c r="P324" s="1624"/>
      <c r="AH324" s="1631">
        <v>0</v>
      </c>
    </row>
    <row s="1635" customFormat="1" customHeight="1" ht="18.75" hidden="1">
      <c r="A325" s="1780"/>
      <c r="B325" s="1780"/>
      <c r="C325" s="369" t="s">
        <v>1243</v>
      </c>
      <c r="D325" s="2462"/>
      <c r="E325" s="2204"/>
      <c r="F325" s="2383"/>
      <c r="G325" s="2427"/>
      <c r="H325" s="1500"/>
      <c r="I325" s="651" t="s">
        <v>1242</v>
      </c>
      <c r="J325" s="571"/>
      <c r="K325" s="1500"/>
      <c r="L325" s="214"/>
      <c r="M325" s="341"/>
      <c r="N325" s="334"/>
      <c r="O325" s="1624"/>
      <c r="P325" s="1624"/>
      <c r="AH325" s="1631">
        <v>0</v>
      </c>
    </row>
    <row s="1635" customFormat="1" customHeight="1" ht="0.75" hidden="1">
      <c r="A326" s="1780"/>
      <c r="B326" s="1780"/>
      <c r="C326" s="369" t="s">
        <v>1250</v>
      </c>
      <c r="D326" s="2462"/>
      <c r="E326" s="2204"/>
      <c r="F326" s="2383"/>
      <c r="G326" s="400"/>
      <c r="H326" s="1500"/>
      <c r="I326" s="651"/>
      <c r="J326" s="571"/>
      <c r="K326" s="1500"/>
      <c r="L326" s="214"/>
      <c r="M326" s="341"/>
      <c r="N326" s="334"/>
      <c r="O326" s="1624"/>
      <c r="P326" s="1624"/>
      <c r="AH326" s="1631">
        <v>0</v>
      </c>
    </row>
    <row s="1635" customFormat="1" customHeight="1" ht="18.75" hidden="1">
      <c r="A327" s="1780" t="s">
        <v>355</v>
      </c>
      <c r="B327" s="1780" t="s">
        <v>356</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386</v>
      </c>
      <c r="M327" s="341"/>
      <c r="N327" s="334"/>
      <c r="O327" s="1624"/>
      <c r="P327" s="1624"/>
      <c r="AH327" s="1631">
        <v>0</v>
      </c>
    </row>
    <row s="1635" customFormat="1" customHeight="1" ht="18.75" hidden="1">
      <c r="A328" s="1780"/>
      <c r="B328" s="1780"/>
      <c r="C328" s="369" t="s">
        <v>1243</v>
      </c>
      <c r="D328" s="2462"/>
      <c r="E328" s="2204"/>
      <c r="F328" s="2383"/>
      <c r="G328" s="2427"/>
      <c r="H328" s="1500"/>
      <c r="I328" s="651" t="s">
        <v>1242</v>
      </c>
      <c r="J328" s="571"/>
      <c r="K328" s="1500"/>
      <c r="L328" s="214"/>
      <c r="M328" s="341"/>
      <c r="N328" s="334"/>
      <c r="O328" s="1624"/>
      <c r="P328" s="1624"/>
      <c r="AH328" s="1631">
        <v>0</v>
      </c>
    </row>
    <row s="1635" customFormat="1" customHeight="1" ht="1.05">
      <c r="A329" s="1780"/>
      <c r="B329" s="1780"/>
      <c r="C329" s="369" t="s">
        <v>1250</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94809-04A8-50CD-5BC1-74F5495D676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105</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КЧРГУП "Теплоэнерго"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380</v>
      </c>
      <c r="E8" s="2209"/>
      <c r="F8" s="2209"/>
      <c r="G8" s="2209"/>
      <c r="H8" s="2389" t="s">
        <v>381</v>
      </c>
      <c r="R8" s="374">
        <v>14</v>
      </c>
    </row>
    <row customHeight="1" ht="24">
      <c r="C9" s="376"/>
      <c r="D9" s="386" t="s">
        <v>88</v>
      </c>
      <c r="E9" s="108" t="s">
        <v>382</v>
      </c>
      <c r="F9" s="108" t="s">
        <v>383</v>
      </c>
      <c r="G9" s="108" t="s">
        <v>470</v>
      </c>
      <c r="H9" s="2389"/>
      <c r="R9" s="374">
        <v>23</v>
      </c>
    </row>
    <row customHeight="1" ht="14.699999999999998">
      <c r="A10" s="343"/>
      <c r="C10" s="376"/>
      <c r="D10" s="147" t="s">
        <v>161</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1251</v>
      </c>
      <c r="R10" s="374">
        <v>14</v>
      </c>
    </row>
    <row customHeight="1" ht="14.699999999999998">
      <c r="A11" s="343"/>
      <c r="C11" s="376"/>
      <c r="D11" s="147" t="s">
        <v>104</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402</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BDAE43-2068-9A38-2108-6029D792860E}"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КЧРГУП "Теплоэнерго"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205</v>
      </c>
      <c r="F9" s="2103"/>
      <c r="G9" s="2127" t="s">
        <v>157</v>
      </c>
      <c r="H9" s="2127" t="s">
        <v>88</v>
      </c>
      <c r="I9" s="2127"/>
      <c r="J9" s="2127" t="s">
        <v>206</v>
      </c>
      <c r="K9" s="2155" t="s">
        <v>207</v>
      </c>
      <c r="L9" s="2155"/>
      <c r="M9" s="2155"/>
      <c r="N9" s="2155"/>
      <c r="O9" s="2155" t="s">
        <v>208</v>
      </c>
      <c r="P9" s="2155"/>
      <c r="Q9" s="2155"/>
      <c r="R9" s="2155"/>
      <c r="S9" s="2155" t="s">
        <v>209</v>
      </c>
      <c r="T9" s="2155"/>
      <c r="U9" s="2155"/>
      <c r="V9" s="2155"/>
      <c r="W9" s="2127" t="s">
        <v>210</v>
      </c>
      <c r="AR9" s="104">
        <v>27</v>
      </c>
    </row>
    <row customHeight="1" ht="31.5">
      <c r="D10" s="2127"/>
      <c r="E10" s="1284" t="s">
        <v>89</v>
      </c>
      <c r="F10" s="1284" t="s">
        <v>211</v>
      </c>
      <c r="G10" s="2127"/>
      <c r="H10" s="2127"/>
      <c r="I10" s="2127"/>
      <c r="J10" s="2127"/>
      <c r="K10" s="110" t="s">
        <v>160</v>
      </c>
      <c r="L10" s="2127" t="s">
        <v>88</v>
      </c>
      <c r="M10" s="2127"/>
      <c r="N10" s="110" t="s">
        <v>212</v>
      </c>
      <c r="O10" s="110" t="s">
        <v>160</v>
      </c>
      <c r="P10" s="2127" t="s">
        <v>88</v>
      </c>
      <c r="Q10" s="2127"/>
      <c r="R10" s="110" t="s">
        <v>212</v>
      </c>
      <c r="S10" s="283" t="s">
        <v>160</v>
      </c>
      <c r="T10" s="2127" t="s">
        <v>88</v>
      </c>
      <c r="U10" s="2127"/>
      <c r="V10" s="283" t="s">
        <v>89</v>
      </c>
      <c r="W10" s="2127"/>
      <c r="Z10" s="1259" t="s">
        <v>213</v>
      </c>
      <c r="AA10" s="1259" t="s">
        <v>214</v>
      </c>
      <c r="AB10" s="1259" t="s">
        <v>215</v>
      </c>
      <c r="AC10" s="1259" t="s">
        <v>216</v>
      </c>
      <c r="AD10" s="1259" t="s">
        <v>217</v>
      </c>
      <c r="AE10" s="1259" t="s">
        <v>218</v>
      </c>
      <c r="AF10" s="1259" t="s">
        <v>219</v>
      </c>
      <c r="AG10" s="1259" t="s">
        <v>220</v>
      </c>
      <c r="AH10" s="1259" t="s">
        <v>221</v>
      </c>
      <c r="AI10" s="1259" t="s">
        <v>222</v>
      </c>
      <c r="AJ10" s="1259" t="s">
        <v>223</v>
      </c>
      <c r="AK10" s="1259" t="s">
        <v>224</v>
      </c>
      <c r="AL10" s="1259" t="s">
        <v>225</v>
      </c>
      <c r="AM10" s="1259" t="s">
        <v>226</v>
      </c>
      <c r="AN10" s="1259" t="s">
        <v>227</v>
      </c>
      <c r="AO10" s="1259" t="s">
        <v>228</v>
      </c>
      <c r="AP10" s="1259" t="s">
        <v>229</v>
      </c>
      <c r="AQ10" s="1259" t="s">
        <v>230</v>
      </c>
      <c r="AR10" s="104">
        <v>30</v>
      </c>
    </row>
    <row s="1624" customFormat="1" customHeight="1" ht="12" hidden="1">
      <c r="D11" s="1249" t="s">
        <v>161</v>
      </c>
      <c r="E11" s="1249" t="s">
        <v>104</v>
      </c>
      <c r="F11" s="1249"/>
      <c r="G11" s="1249" t="s">
        <v>90</v>
      </c>
      <c r="H11" s="2156" t="s">
        <v>116</v>
      </c>
      <c r="I11" s="2156"/>
      <c r="J11" s="1249" t="s">
        <v>92</v>
      </c>
      <c r="K11" s="1249" t="s">
        <v>93</v>
      </c>
      <c r="L11" s="2156" t="s">
        <v>99</v>
      </c>
      <c r="M11" s="2156"/>
      <c r="N11" s="1249" t="s">
        <v>149</v>
      </c>
      <c r="O11" s="1249" t="s">
        <v>231</v>
      </c>
      <c r="P11" s="2156" t="s">
        <v>232</v>
      </c>
      <c r="Q11" s="2156"/>
      <c r="R11" s="1249" t="s">
        <v>233</v>
      </c>
      <c r="S11" s="1249" t="s">
        <v>232</v>
      </c>
      <c r="T11" s="2156" t="s">
        <v>233</v>
      </c>
      <c r="U11" s="2156"/>
      <c r="V11" s="1249" t="s">
        <v>234</v>
      </c>
      <c r="W11" s="1249" t="s">
        <v>235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236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237</v>
      </c>
      <c r="AD13" s="1267" t="s">
        <v>238</v>
      </c>
      <c r="AE13" s="1267" t="s">
        <v>239</v>
      </c>
      <c r="AF13" s="1267" t="s">
        <v>240</v>
      </c>
      <c r="AG13" s="1267" t="s">
        <v>241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242</v>
      </c>
      <c r="AD18" s="1267" t="s">
        <v>243</v>
      </c>
      <c r="AE18" s="1267" t="s">
        <v>244</v>
      </c>
      <c r="AF18" s="1267" t="s">
        <v>245</v>
      </c>
      <c r="AG18" s="1267" t="s">
        <v>246</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247</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242</v>
      </c>
      <c r="AD23" s="1267" t="s">
        <v>243</v>
      </c>
      <c r="AE23" s="1267" t="s">
        <v>244</v>
      </c>
      <c r="AF23" s="1267" t="s">
        <v>245</v>
      </c>
      <c r="AG23" s="1267" t="s">
        <v>246</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248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249</v>
      </c>
      <c r="AD28" s="1267" t="s">
        <v>250</v>
      </c>
      <c r="AE28" s="1267" t="s">
        <v>251</v>
      </c>
      <c r="AF28" s="1267" t="s">
        <v>252</v>
      </c>
      <c r="AG28" s="1267" t="s">
        <v>253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254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255</v>
      </c>
      <c r="AD33" s="1267" t="s">
        <v>256</v>
      </c>
      <c r="AE33" s="1267" t="s">
        <v>257</v>
      </c>
      <c r="AF33" s="1267" t="s">
        <v>258</v>
      </c>
      <c r="AG33" s="1267" t="s">
        <v>259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260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261</v>
      </c>
      <c r="AD38" s="1267" t="s">
        <v>262</v>
      </c>
      <c r="AE38" s="1267" t="s">
        <v>263</v>
      </c>
      <c r="AF38" s="1267" t="s">
        <v>264</v>
      </c>
      <c r="AG38" s="1267" t="s">
        <v>265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266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267</v>
      </c>
      <c r="AD43" s="1267" t="s">
        <v>268</v>
      </c>
      <c r="AE43" s="1267" t="s">
        <v>269</v>
      </c>
      <c r="AF43" s="1267" t="s">
        <v>270</v>
      </c>
      <c r="AG43" s="1267" t="s">
        <v>271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272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273</v>
      </c>
      <c r="AD48" s="1267" t="s">
        <v>274</v>
      </c>
      <c r="AE48" s="1267" t="s">
        <v>275</v>
      </c>
      <c r="AF48" s="1267" t="s">
        <v>276</v>
      </c>
      <c r="AG48" s="1267" t="s">
        <v>277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278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279</v>
      </c>
      <c r="AD53" s="1267" t="s">
        <v>280</v>
      </c>
      <c r="AE53" s="1267" t="s">
        <v>281</v>
      </c>
      <c r="AF53" s="1267" t="s">
        <v>282</v>
      </c>
      <c r="AG53" s="1267" t="s">
        <v>283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284</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285</v>
      </c>
      <c r="AD58" s="1267" t="s">
        <v>286</v>
      </c>
      <c r="AE58" s="1267" t="s">
        <v>287</v>
      </c>
      <c r="AF58" s="1267" t="s">
        <v>288</v>
      </c>
      <c r="AG58" s="1267" t="s">
        <v>289</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290</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291</v>
      </c>
      <c r="AD63" s="1267" t="s">
        <v>292</v>
      </c>
      <c r="AE63" s="1267" t="s">
        <v>293</v>
      </c>
      <c r="AF63" s="1267" t="s">
        <v>294</v>
      </c>
      <c r="AG63" s="1267" t="s">
        <v>295</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296</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297</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298</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299</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300</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301</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302</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303</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304</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305</v>
      </c>
      <c r="AD79" s="1267" t="s">
        <v>306</v>
      </c>
      <c r="AE79" s="1267" t="s">
        <v>307</v>
      </c>
      <c r="AF79" s="1267" t="s">
        <v>308</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309</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310</v>
      </c>
      <c r="AD84" s="1267" t="s">
        <v>311</v>
      </c>
      <c r="AE84" s="1267" t="s">
        <v>312</v>
      </c>
      <c r="AF84" s="1267" t="s">
        <v>313</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314</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315</v>
      </c>
      <c r="AD89" s="1267" t="s">
        <v>316</v>
      </c>
      <c r="AE89" s="1267" t="s">
        <v>317</v>
      </c>
      <c r="AF89" s="1267" t="s">
        <v>318</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319</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320</v>
      </c>
      <c r="AD94" s="1267" t="s">
        <v>321</v>
      </c>
      <c r="AE94" s="1267" t="s">
        <v>322</v>
      </c>
      <c r="AF94" s="1267" t="s">
        <v>323</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324</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325</v>
      </c>
      <c r="AD99" s="1267" t="s">
        <v>326</v>
      </c>
      <c r="AE99" s="1267" t="s">
        <v>327</v>
      </c>
      <c r="AF99" s="1267" t="s">
        <v>328</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329</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330</v>
      </c>
      <c r="AD105" s="1267" t="s">
        <v>331</v>
      </c>
      <c r="AE105" s="1267" t="s">
        <v>332</v>
      </c>
      <c r="AF105" s="1267" t="s">
        <v>333</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334</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335</v>
      </c>
      <c r="AD110" s="1267" t="s">
        <v>336</v>
      </c>
      <c r="AE110" s="1267" t="s">
        <v>337</v>
      </c>
      <c r="AF110" s="1267" t="s">
        <v>338</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339</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340</v>
      </c>
      <c r="AD115" s="1267" t="s">
        <v>341</v>
      </c>
      <c r="AE115" s="1267" t="s">
        <v>342</v>
      </c>
      <c r="AF115" s="1267" t="s">
        <v>343</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344</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345</v>
      </c>
      <c r="AD121" s="1267" t="s">
        <v>346</v>
      </c>
      <c r="AE121" s="1267" t="s">
        <v>347</v>
      </c>
      <c r="AF121" s="1267" t="s">
        <v>348</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349</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350</v>
      </c>
      <c r="AD126" s="1267" t="s">
        <v>351</v>
      </c>
      <c r="AE126" s="1267" t="s">
        <v>352</v>
      </c>
      <c r="AF126" s="1267" t="s">
        <v>353</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354</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355</v>
      </c>
      <c r="AD131" s="1267" t="s">
        <v>356</v>
      </c>
      <c r="AE131" s="1267" t="s">
        <v>357</v>
      </c>
      <c r="AF131" s="1267" t="s">
        <v>358</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18BEDB-7A68-9814-C138-0.8A13EE11B5}" mc:Ignorable="x14ac xr xr2 xr3">
  <sheetPr>
    <tabColor theme="2" tint="-0.1"/>
  </sheetPr>
  <dimension ref="A1:BB30"/>
  <sheetViews>
    <sheetView showGridLines="0" zoomScale="90" workbookViewId="0">
      <pane xSplit="8" ySplit="18" topLeftCell="AO19" activePane="bottomRight" state="frozen"/>
      <selection pane="bottomLeft" activeCell="A19" sqref="A19"/>
      <selection pane="topRight" activeCell="I1" sqref="I1"/>
      <selection pane="bottomRight" activeCell="AO8" sqref="AO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635" width="25.7109375" customWidth="1"/>
    <col min="12" max="12" style="1635" width="34.00390625" customWidth="1"/>
    <col min="13" max="13" style="1635" width="25.7109375" customWidth="1"/>
    <col min="14" max="14" style="1635" width="34.00390625" customWidth="1"/>
    <col min="15" max="15" style="1635" width="25.7109375" customWidth="1"/>
    <col min="16" max="16" style="1635" width="34.00390625" customWidth="1"/>
    <col min="17" max="17" style="1635" width="25.7109375" customWidth="1"/>
    <col min="18" max="18" style="1635" width="34.00390625" customWidth="1"/>
    <col min="19" max="19" style="1635" width="25.7109375" customWidth="1"/>
    <col min="20" max="20" style="1635" width="34.00390625" customWidth="1"/>
    <col min="21" max="21" style="1635" width="25.7109375" customWidth="1"/>
    <col min="22" max="22" style="1635" width="34.00390625" customWidth="1"/>
    <col min="23" max="23" style="1635" width="25.7109375" customWidth="1"/>
    <col min="24" max="24" style="1635" width="34.00390625" customWidth="1"/>
    <col min="25" max="25" style="1635" width="25.7109375" customWidth="1"/>
    <col min="26" max="26" style="1635" width="34.00390625" customWidth="1"/>
    <col min="27" max="27" style="1635" width="25.7109375" customWidth="1"/>
    <col min="28" max="28" style="1635" width="34.00390625" customWidth="1"/>
    <col min="29" max="29" style="1635" width="25.7109375" customWidth="1"/>
    <col min="30" max="30" style="1635" width="34.00390625" customWidth="1"/>
    <col min="31" max="31" style="1635" width="25.7109375" customWidth="1"/>
    <col min="32" max="32" style="1635" width="34.00390625" customWidth="1"/>
    <col min="33" max="33" style="1635" width="25.7109375" customWidth="1"/>
    <col min="34" max="34" style="1635" width="34.00390625" customWidth="1"/>
    <col min="35" max="35" style="1635" width="25.7109375" customWidth="1"/>
    <col min="36" max="36" style="1635" width="34.00390625" customWidth="1"/>
    <col min="37" max="37" style="1635" width="25.7109375" customWidth="1"/>
    <col min="38" max="38" style="1635" width="34.00390625" customWidth="1"/>
    <col min="39" max="39" style="1635" width="25.7109375" customWidth="1"/>
    <col min="40" max="40" style="1635" width="34.00390625" customWidth="1"/>
    <col min="41" max="41" style="1635" width="25.7109375" customWidth="1"/>
    <col min="42" max="42" style="1635" width="34.00390625" customWidth="1"/>
    <col min="43" max="43" style="1366" width="50.00390625" customWidth="1"/>
    <col min="44" max="52" style="1635" width="10.00390625" customWidth="1"/>
    <col min="53" max="53" style="675" width="10.00390625" customWidth="1"/>
    <col min="54" max="54" style="1635" width="10.57421875" hidden="1"/>
  </cols>
  <sheetData>
    <row s="1366" customFormat="1" customHeight="1" ht="22.5" hidden="1">
      <c r="C1" s="672"/>
      <c r="G1" s="417">
        <v>4</v>
      </c>
      <c r="I1" s="417">
        <v>4</v>
      </c>
      <c r="K1" s="1366">
        <v>4</v>
      </c>
      <c r="L1" s="1366"/>
      <c r="M1" s="1366">
        <v>4</v>
      </c>
      <c r="N1" s="1366"/>
      <c r="O1" s="1366">
        <v>4</v>
      </c>
      <c r="P1" s="1366"/>
      <c r="Q1" s="1366">
        <v>4</v>
      </c>
      <c r="R1" s="1366"/>
      <c r="S1" s="1366">
        <v>4</v>
      </c>
      <c r="T1" s="1366"/>
      <c r="U1" s="1366">
        <v>4</v>
      </c>
      <c r="V1" s="1366"/>
      <c r="W1" s="1366">
        <v>4</v>
      </c>
      <c r="X1" s="1366"/>
      <c r="Y1" s="1366">
        <v>4</v>
      </c>
      <c r="Z1" s="1366"/>
      <c r="AA1" s="1366">
        <v>4</v>
      </c>
      <c r="AB1" s="1366"/>
      <c r="AC1" s="1366">
        <v>4</v>
      </c>
      <c r="AD1" s="1366"/>
      <c r="AE1" s="1366">
        <v>4</v>
      </c>
      <c r="AF1" s="1366"/>
      <c r="AG1" s="1366">
        <v>4</v>
      </c>
      <c r="AH1" s="1366"/>
      <c r="AI1" s="1366">
        <v>4</v>
      </c>
      <c r="AJ1" s="1366"/>
      <c r="AK1" s="1366">
        <v>4</v>
      </c>
      <c r="AL1" s="1366"/>
      <c r="AM1" s="1366">
        <v>4</v>
      </c>
      <c r="AN1" s="1366"/>
      <c r="AO1" s="1366">
        <v>4</v>
      </c>
      <c r="AP1" s="1366"/>
      <c r="BA1" s="420"/>
      <c r="BB1" s="417" t="s">
        <v>14</v>
      </c>
    </row>
    <row s="1635" customFormat="1" customHeight="1" ht="15" hidden="1">
      <c r="A2" s="362"/>
      <c r="C2" s="176"/>
      <c r="D2" s="346"/>
      <c r="E2" s="673"/>
      <c r="F2" s="522"/>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BA2" s="674"/>
      <c r="BB2" s="509">
        <v>0</v>
      </c>
    </row>
    <row s="1366" customFormat="1" customHeight="1" ht="15" hidden="1">
      <c r="C3" s="672"/>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H3" s="1366"/>
      <c r="AI3" s="1366"/>
      <c r="AJ3" s="1366"/>
      <c r="AK3" s="1366"/>
      <c r="AL3" s="1366"/>
      <c r="AM3" s="1366"/>
      <c r="AN3" s="1366"/>
      <c r="AO3" s="1366"/>
      <c r="AP3" s="1366"/>
      <c r="BA3" s="420"/>
      <c r="BB3" s="417">
        <v>0</v>
      </c>
    </row>
    <row customHeight="1" ht="15.75">
      <c r="C4" s="176"/>
      <c r="D4" s="509"/>
      <c r="E4" s="509"/>
      <c r="F4" s="509"/>
      <c r="G4" s="509"/>
      <c r="H4" s="509"/>
      <c r="I4" s="509"/>
      <c r="J4" s="509"/>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5"/>
      <c r="AI4" s="1635"/>
      <c r="AJ4" s="1635"/>
      <c r="AK4" s="1635"/>
      <c r="AL4" s="1635"/>
      <c r="AM4" s="1635"/>
      <c r="AN4" s="1635"/>
      <c r="AO4" s="1635"/>
      <c r="AP4" s="1635"/>
      <c r="BB4" s="505">
        <v>15</v>
      </c>
    </row>
    <row customHeight="1" ht="66">
      <c r="C5" s="176"/>
      <c r="D5" s="2237" t="s">
        <v>1252</v>
      </c>
      <c r="E5" s="2237"/>
      <c r="F5" s="2237"/>
      <c r="G5" s="2237"/>
      <c r="H5" s="2237"/>
      <c r="I5" s="2237"/>
      <c r="J5" s="2237"/>
      <c r="K5" s="2248"/>
      <c r="L5" s="2248"/>
      <c r="M5" s="2248"/>
      <c r="N5" s="2248"/>
      <c r="O5" s="2248"/>
      <c r="P5" s="2248"/>
      <c r="Q5" s="2248"/>
      <c r="R5" s="2248"/>
      <c r="S5" s="2248"/>
      <c r="T5" s="2248"/>
      <c r="U5" s="2248"/>
      <c r="V5" s="2248"/>
      <c r="W5" s="2248"/>
      <c r="X5" s="2248"/>
      <c r="Y5" s="2248"/>
      <c r="Z5" s="2248"/>
      <c r="AA5" s="2248"/>
      <c r="AB5" s="2248"/>
      <c r="AC5" s="2248"/>
      <c r="AD5" s="2248"/>
      <c r="AE5" s="2248"/>
      <c r="AF5" s="2248"/>
      <c r="AG5" s="2248"/>
      <c r="AH5" s="2248"/>
      <c r="AI5" s="2248"/>
      <c r="AJ5" s="2248"/>
      <c r="AK5" s="2248"/>
      <c r="AL5" s="2248"/>
      <c r="AM5" s="2248"/>
      <c r="AN5" s="2248"/>
      <c r="AO5" s="2248"/>
      <c r="AP5" s="2248"/>
      <c r="BB5" s="505">
        <v>63</v>
      </c>
    </row>
    <row customHeight="1" ht="15.75">
      <c r="C6" s="176"/>
      <c r="D6" s="2176" t="str">
        <f>IF(org=0,"Не определено",org)</f>
        <v>КЧРГУП "Теплоэнерго"</v>
      </c>
      <c r="E6" s="2176"/>
      <c r="F6" s="2176"/>
      <c r="G6" s="2176"/>
      <c r="H6" s="2176"/>
      <c r="I6" s="2176"/>
      <c r="J6" s="2176"/>
      <c r="K6" s="2249"/>
      <c r="L6" s="2249"/>
      <c r="M6" s="2249"/>
      <c r="N6" s="2249"/>
      <c r="O6" s="2249"/>
      <c r="P6" s="2249"/>
      <c r="Q6" s="2249"/>
      <c r="R6" s="2249"/>
      <c r="S6" s="2249"/>
      <c r="T6" s="2249"/>
      <c r="U6" s="2249"/>
      <c r="V6" s="2249"/>
      <c r="W6" s="2249"/>
      <c r="X6" s="2249"/>
      <c r="Y6" s="2249"/>
      <c r="Z6" s="2249"/>
      <c r="AA6" s="2249"/>
      <c r="AB6" s="2249"/>
      <c r="AC6" s="2249"/>
      <c r="AD6" s="2249"/>
      <c r="AE6" s="2249"/>
      <c r="AF6" s="2249"/>
      <c r="AG6" s="2249"/>
      <c r="AH6" s="2249"/>
      <c r="AI6" s="2249"/>
      <c r="AJ6" s="2249"/>
      <c r="AK6" s="2249"/>
      <c r="AL6" s="2249"/>
      <c r="AM6" s="2249"/>
      <c r="AN6" s="2249"/>
      <c r="AO6" s="2249"/>
      <c r="AP6" s="2249"/>
      <c r="AQ6" s="537"/>
      <c r="BB6" s="505">
        <v>15</v>
      </c>
    </row>
    <row customHeight="1" ht="15.75">
      <c r="C7" s="176"/>
      <c r="D7" s="752"/>
      <c r="E7" s="509"/>
      <c r="F7" s="509"/>
      <c r="G7" s="537">
        <v>22</v>
      </c>
      <c r="I7" s="537">
        <v>1</v>
      </c>
      <c r="J7" s="752"/>
      <c r="K7" s="1366" t="s">
        <v>22</v>
      </c>
      <c r="L7" s="1635"/>
      <c r="M7" s="1366" t="s">
        <v>22</v>
      </c>
      <c r="N7" s="1635"/>
      <c r="O7" s="1366" t="s">
        <v>22</v>
      </c>
      <c r="P7" s="1635"/>
      <c r="Q7" s="1366" t="s">
        <v>22</v>
      </c>
      <c r="R7" s="1635"/>
      <c r="S7" s="1366" t="s">
        <v>22</v>
      </c>
      <c r="T7" s="1635"/>
      <c r="U7" s="1366" t="s">
        <v>22</v>
      </c>
      <c r="V7" s="1635"/>
      <c r="W7" s="1366" t="s">
        <v>22</v>
      </c>
      <c r="X7" s="1635"/>
      <c r="Y7" s="1366" t="s">
        <v>22</v>
      </c>
      <c r="Z7" s="1635"/>
      <c r="AA7" s="1366" t="s">
        <v>22</v>
      </c>
      <c r="AB7" s="1635"/>
      <c r="AC7" s="1366" t="s">
        <v>22</v>
      </c>
      <c r="AD7" s="1635"/>
      <c r="AE7" s="1366" t="s">
        <v>22</v>
      </c>
      <c r="AF7" s="1635"/>
      <c r="AG7" s="1366" t="s">
        <v>22</v>
      </c>
      <c r="AH7" s="1635"/>
      <c r="AI7" s="1366" t="s">
        <v>22</v>
      </c>
      <c r="AJ7" s="1635"/>
      <c r="AK7" s="1366" t="s">
        <v>22</v>
      </c>
      <c r="AL7" s="1635"/>
      <c r="AM7" s="1366" t="s">
        <v>22</v>
      </c>
      <c r="AN7" s="1635"/>
      <c r="AO7" s="1366" t="s">
        <v>22</v>
      </c>
      <c r="AP7" s="1635"/>
      <c r="BB7" s="505">
        <v>15</v>
      </c>
    </row>
    <row s="1635" customFormat="1" customHeight="1" ht="1.05">
      <c r="A8" s="759"/>
      <c r="C8" s="176"/>
      <c r="D8" s="509"/>
      <c r="E8" s="509"/>
      <c r="F8" s="509"/>
      <c r="G8" s="537"/>
      <c r="H8" s="752"/>
      <c r="I8" s="537" t="s">
        <v>167</v>
      </c>
      <c r="J8" s="752"/>
      <c r="K8" s="1366" t="s">
        <v>172</v>
      </c>
      <c r="L8" s="752"/>
      <c r="M8" s="1366" t="s">
        <v>174</v>
      </c>
      <c r="N8" s="752"/>
      <c r="O8" s="1366" t="s">
        <v>176</v>
      </c>
      <c r="P8" s="752"/>
      <c r="Q8" s="1366" t="s">
        <v>178</v>
      </c>
      <c r="R8" s="752"/>
      <c r="S8" s="1366" t="s">
        <v>180</v>
      </c>
      <c r="T8" s="752"/>
      <c r="U8" s="1366" t="s">
        <v>182</v>
      </c>
      <c r="V8" s="752"/>
      <c r="W8" s="1366" t="s">
        <v>184</v>
      </c>
      <c r="X8" s="752"/>
      <c r="Y8" s="1366" t="s">
        <v>186</v>
      </c>
      <c r="Z8" s="752"/>
      <c r="AA8" s="1366" t="s">
        <v>188</v>
      </c>
      <c r="AB8" s="752"/>
      <c r="AC8" s="1366" t="s">
        <v>190</v>
      </c>
      <c r="AD8" s="752"/>
      <c r="AE8" s="1366" t="s">
        <v>192</v>
      </c>
      <c r="AF8" s="752"/>
      <c r="AG8" s="1366" t="s">
        <v>194</v>
      </c>
      <c r="AH8" s="752"/>
      <c r="AI8" s="1366" t="s">
        <v>196</v>
      </c>
      <c r="AJ8" s="752"/>
      <c r="AK8" s="1366" t="s">
        <v>198</v>
      </c>
      <c r="AL8" s="752"/>
      <c r="AM8" s="1366" t="s">
        <v>200</v>
      </c>
      <c r="AN8" s="752"/>
      <c r="AO8" s="1366" t="s">
        <v>202</v>
      </c>
      <c r="AP8" s="752"/>
      <c r="AQ8" s="417"/>
      <c r="BA8" s="675"/>
      <c r="BB8" s="758">
        <v>1</v>
      </c>
    </row>
    <row customHeight="1" ht="15.75">
      <c r="C9" s="176"/>
      <c r="D9" s="711"/>
      <c r="E9" s="2367" t="s">
        <v>157</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системе теплоснабжения</v>
      </c>
      <c r="J9" s="2396"/>
      <c r="K9" s="2395" t="str">
        <f>IF(K8="","",INDEX(DIFFERENTIATION_UNMERGE_VD,MATCH(K8,DIFFERENTIATION_ID_DIFF,0)))</f>
        <v>Подключение (технологическое присоединение) к системе теплоснабжения</v>
      </c>
      <c r="L9" s="2396"/>
      <c r="M9" s="2395" t="str">
        <f>IF(M8="","",INDEX(DIFFERENTIATION_UNMERGE_VD,MATCH(M8,DIFFERENTIATION_ID_DIFF,0)))</f>
        <v>Подключение (технологическое присоединение) к системе теплоснабжения</v>
      </c>
      <c r="N9" s="2396"/>
      <c r="O9" s="2395" t="str">
        <f>IF(O8="","",INDEX(DIFFERENTIATION_UNMERGE_VD,MATCH(O8,DIFFERENTIATION_ID_DIFF,0)))</f>
        <v>Подключение (технологическое присоединение) к системе теплоснабжения</v>
      </c>
      <c r="P9" s="2396"/>
      <c r="Q9" s="2395" t="str">
        <f>IF(Q8="","",INDEX(DIFFERENTIATION_UNMERGE_VD,MATCH(Q8,DIFFERENTIATION_ID_DIFF,0)))</f>
        <v>Подключение (технологическое присоединение) к системе теплоснабжения</v>
      </c>
      <c r="R9" s="2396"/>
      <c r="S9" s="2395" t="str">
        <f>IF(S8="","",INDEX(DIFFERENTIATION_UNMERGE_VD,MATCH(S8,DIFFERENTIATION_ID_DIFF,0)))</f>
        <v>Подключение (технологическое присоединение) к системе теплоснабжения</v>
      </c>
      <c r="T9" s="2396"/>
      <c r="U9" s="2395" t="str">
        <f>IF(U8="","",INDEX(DIFFERENTIATION_UNMERGE_VD,MATCH(U8,DIFFERENTIATION_ID_DIFF,0)))</f>
        <v>Подключение (технологическое присоединение) к системе теплоснабжения</v>
      </c>
      <c r="V9" s="2396"/>
      <c r="W9" s="2395" t="str">
        <f>IF(W8="","",INDEX(DIFFERENTIATION_UNMERGE_VD,MATCH(W8,DIFFERENTIATION_ID_DIFF,0)))</f>
        <v>Подключение (технологическое присоединение) к системе теплоснабжения</v>
      </c>
      <c r="X9" s="2396"/>
      <c r="Y9" s="2395" t="str">
        <f>IF(Y8="","",INDEX(DIFFERENTIATION_UNMERGE_VD,MATCH(Y8,DIFFERENTIATION_ID_DIFF,0)))</f>
        <v>Подключение (технологическое присоединение) к системе теплоснабжения</v>
      </c>
      <c r="Z9" s="2396"/>
      <c r="AA9" s="2395" t="str">
        <f>IF(AA8="","",INDEX(DIFFERENTIATION_UNMERGE_VD,MATCH(AA8,DIFFERENTIATION_ID_DIFF,0)))</f>
        <v>Подключение (технологическое присоединение) к системе теплоснабжения</v>
      </c>
      <c r="AB9" s="2396"/>
      <c r="AC9" s="2395" t="str">
        <f>IF(AC8="","",INDEX(DIFFERENTIATION_UNMERGE_VD,MATCH(AC8,DIFFERENTIATION_ID_DIFF,0)))</f>
        <v>Подключение (технологическое присоединение) к системе теплоснабжения</v>
      </c>
      <c r="AD9" s="2396"/>
      <c r="AE9" s="2395" t="str">
        <f>IF(AE8="","",INDEX(DIFFERENTIATION_UNMERGE_VD,MATCH(AE8,DIFFERENTIATION_ID_DIFF,0)))</f>
        <v>Подключение (технологическое присоединение) к системе теплоснабжения</v>
      </c>
      <c r="AF9" s="2396"/>
      <c r="AG9" s="2395" t="str">
        <f>IF(AG8="","",INDEX(DIFFERENTIATION_UNMERGE_VD,MATCH(AG8,DIFFERENTIATION_ID_DIFF,0)))</f>
        <v>Подключение (технологическое присоединение) к системе теплоснабжения</v>
      </c>
      <c r="AH9" s="2396"/>
      <c r="AI9" s="2395" t="str">
        <f>IF(AI8="","",INDEX(DIFFERENTIATION_UNMERGE_VD,MATCH(AI8,DIFFERENTIATION_ID_DIFF,0)))</f>
        <v>Подключение (технологическое присоединение) к системе теплоснабжения</v>
      </c>
      <c r="AJ9" s="2396"/>
      <c r="AK9" s="2395" t="str">
        <f>IF(AK8="","",INDEX(DIFFERENTIATION_UNMERGE_VD,MATCH(AK8,DIFFERENTIATION_ID_DIFF,0)))</f>
        <v>Подключение (технологическое присоединение) к системе теплоснабжения</v>
      </c>
      <c r="AL9" s="2396"/>
      <c r="AM9" s="2395" t="str">
        <f>IF(AM8="","",INDEX(DIFFERENTIATION_UNMERGE_VD,MATCH(AM8,DIFFERENTIATION_ID_DIFF,0)))</f>
        <v>Подключение (технологическое присоединение) к системе теплоснабжения</v>
      </c>
      <c r="AN9" s="2396"/>
      <c r="AO9" s="2395" t="str">
        <f>IF(AO8="","",INDEX(DIFFERENTIATION_UNMERGE_VD,MATCH(AO8,DIFFERENTIATION_ID_DIFF,0)))</f>
        <v>Подключение (технологическое присоединение) к системе теплоснабжения</v>
      </c>
      <c r="AP9" s="2396"/>
      <c r="AQ9" s="2175" t="s">
        <v>381</v>
      </c>
      <c r="BB9" s="505">
        <v>15</v>
      </c>
    </row>
    <row s="1635" customFormat="1" customHeight="1" ht="15.75">
      <c r="A10" s="759"/>
      <c r="C10" s="176"/>
      <c r="D10" s="711"/>
      <c r="E10" s="2367" t="s">
        <v>644</v>
      </c>
      <c r="F10" s="2368"/>
      <c r="G10" s="2395" t="str">
        <f>IF(G8="","",INDEX(DIFFERENTIATION_UNMERGE_AREA,MATCH(G8,DIFFERENTIATION_ID_DIFF,0)))</f>
        <v/>
      </c>
      <c r="H10" s="2396"/>
      <c r="I10" s="2395" t="str">
        <f>IF(I8="","",INDEX(DIFFERENTIATION_UNMERGE_AREA,MATCH(I8,DIFFERENTIATION_ID_DIFF,0)))</f>
        <v>Территория 1</v>
      </c>
      <c r="J10" s="2396"/>
      <c r="K10" s="2395" t="str">
        <f>IF(K8="","",INDEX(DIFFERENTIATION_UNMERGE_AREA,MATCH(K8,DIFFERENTIATION_ID_DIFF,0)))</f>
        <v>Территория 2</v>
      </c>
      <c r="L10" s="2396"/>
      <c r="M10" s="2395" t="str">
        <f>IF(M8="","",INDEX(DIFFERENTIATION_UNMERGE_AREA,MATCH(M8,DIFFERENTIATION_ID_DIFF,0)))</f>
        <v>Территория 2</v>
      </c>
      <c r="N10" s="2396"/>
      <c r="O10" s="2395" t="str">
        <f>IF(O8="","",INDEX(DIFFERENTIATION_UNMERGE_AREA,MATCH(O8,DIFFERENTIATION_ID_DIFF,0)))</f>
        <v>Территория 2</v>
      </c>
      <c r="P10" s="2396"/>
      <c r="Q10" s="2395" t="str">
        <f>IF(Q8="","",INDEX(DIFFERENTIATION_UNMERGE_AREA,MATCH(Q8,DIFFERENTIATION_ID_DIFF,0)))</f>
        <v>Территория 3</v>
      </c>
      <c r="R10" s="2396"/>
      <c r="S10" s="2395" t="str">
        <f>IF(S8="","",INDEX(DIFFERENTIATION_UNMERGE_AREA,MATCH(S8,DIFFERENTIATION_ID_DIFF,0)))</f>
        <v>Территория 4</v>
      </c>
      <c r="T10" s="2396"/>
      <c r="U10" s="2395" t="str">
        <f>IF(U8="","",INDEX(DIFFERENTIATION_UNMERGE_AREA,MATCH(U8,DIFFERENTIATION_ID_DIFF,0)))</f>
        <v>Территория 5</v>
      </c>
      <c r="V10" s="2396"/>
      <c r="W10" s="2395" t="str">
        <f>IF(W8="","",INDEX(DIFFERENTIATION_UNMERGE_AREA,MATCH(W8,DIFFERENTIATION_ID_DIFF,0)))</f>
        <v>Территория 5</v>
      </c>
      <c r="X10" s="2396"/>
      <c r="Y10" s="2395" t="str">
        <f>IF(Y8="","",INDEX(DIFFERENTIATION_UNMERGE_AREA,MATCH(Y8,DIFFERENTIATION_ID_DIFF,0)))</f>
        <v>Территория 5</v>
      </c>
      <c r="Z10" s="2396"/>
      <c r="AA10" s="2395" t="str">
        <f>IF(AA8="","",INDEX(DIFFERENTIATION_UNMERGE_AREA,MATCH(AA8,DIFFERENTIATION_ID_DIFF,0)))</f>
        <v>Территория 6</v>
      </c>
      <c r="AB10" s="2396"/>
      <c r="AC10" s="2395" t="str">
        <f>IF(AC8="","",INDEX(DIFFERENTIATION_UNMERGE_AREA,MATCH(AC8,DIFFERENTIATION_ID_DIFF,0)))</f>
        <v>Территория 7</v>
      </c>
      <c r="AD10" s="2396"/>
      <c r="AE10" s="2395" t="str">
        <f>IF(AE8="","",INDEX(DIFFERENTIATION_UNMERGE_AREA,MATCH(AE8,DIFFERENTIATION_ID_DIFF,0)))</f>
        <v>Территория 7</v>
      </c>
      <c r="AF10" s="2396"/>
      <c r="AG10" s="2395" t="str">
        <f>IF(AG8="","",INDEX(DIFFERENTIATION_UNMERGE_AREA,MATCH(AG8,DIFFERENTIATION_ID_DIFF,0)))</f>
        <v>Территория 7</v>
      </c>
      <c r="AH10" s="2396"/>
      <c r="AI10" s="2395" t="str">
        <f>IF(AI8="","",INDEX(DIFFERENTIATION_UNMERGE_AREA,MATCH(AI8,DIFFERENTIATION_ID_DIFF,0)))</f>
        <v>Территория 8</v>
      </c>
      <c r="AJ10" s="2396"/>
      <c r="AK10" s="2395" t="str">
        <f>IF(AK8="","",INDEX(DIFFERENTIATION_UNMERGE_AREA,MATCH(AK8,DIFFERENTIATION_ID_DIFF,0)))</f>
        <v>Территория 8</v>
      </c>
      <c r="AL10" s="2396"/>
      <c r="AM10" s="2395" t="str">
        <f>IF(AM8="","",INDEX(DIFFERENTIATION_UNMERGE_AREA,MATCH(AM8,DIFFERENTIATION_ID_DIFF,0)))</f>
        <v>Территория 8</v>
      </c>
      <c r="AN10" s="2396"/>
      <c r="AO10" s="2395" t="str">
        <f>IF(AO8="","",INDEX(DIFFERENTIATION_UNMERGE_AREA,MATCH(AO8,DIFFERENTIATION_ID_DIFF,0)))</f>
        <v>Территория 9</v>
      </c>
      <c r="AP10" s="2396"/>
      <c r="AQ10" s="2199"/>
      <c r="BA10" s="675"/>
      <c r="BB10" s="758">
        <v>15</v>
      </c>
    </row>
    <row s="1635" customFormat="1" customHeight="1" ht="15.75">
      <c r="A11" s="759"/>
      <c r="C11" s="176"/>
      <c r="D11" s="711"/>
      <c r="E11" s="2367" t="s">
        <v>645</v>
      </c>
      <c r="F11" s="2368"/>
      <c r="G11" s="2395" t="str">
        <f>IF(G8="","",INDEX(DIFFERENTIATION_UNMERGE_SYSTEM,MATCH(G8,DIFFERENTIATION_ID_DIFF,0)))</f>
        <v/>
      </c>
      <c r="H11" s="2396"/>
      <c r="I11" s="2395" t="str">
        <f>IF(I8="","",INDEX(DIFFERENTIATION_UNMERGE_SYSTEM,MATCH(I8,DIFFERENTIATION_ID_DIFF,0)))</f>
        <v>Центральная котельная, а. Адыге-Хабль</v>
      </c>
      <c r="J11" s="2396"/>
      <c r="K11" s="2395" t="str">
        <f>IF(K8="","",INDEX(DIFFERENTIATION_UNMERGE_SYSTEM,MATCH(K8,DIFFERENTIATION_ID_DIFF,0)))</f>
        <v>Центральная котельная, г. Теберда</v>
      </c>
      <c r="L11" s="2396"/>
      <c r="M11" s="2395" t="str">
        <f>IF(M8="","",INDEX(DIFFERENTIATION_UNMERGE_SYSTEM,MATCH(M8,DIFFERENTIATION_ID_DIFF,0)))</f>
        <v>Котельная "Южная", г. Теберда</v>
      </c>
      <c r="N11" s="2396"/>
      <c r="O11" s="2395" t="str">
        <f>IF(O8="","",INDEX(DIFFERENTIATION_UNMERGE_SYSTEM,MATCH(O8,DIFFERENTIATION_ID_DIFF,0)))</f>
        <v>Котельная заповедника, г. Теберда</v>
      </c>
      <c r="P11" s="2396"/>
      <c r="Q11" s="2395" t="str">
        <f>IF(Q8="","",INDEX(DIFFERENTIATION_UNMERGE_SYSTEM,MATCH(Q8,DIFFERENTIATION_ID_DIFF,0)))</f>
        <v>Центральная котельная, п. Домбай</v>
      </c>
      <c r="R11" s="2396"/>
      <c r="S11" s="2395" t="str">
        <f>IF(S8="","",INDEX(DIFFERENTIATION_UNMERGE_SYSTEM,MATCH(S8,DIFFERENTIATION_ID_DIFF,0)))</f>
        <v>АБМК, п. Правокубанский</v>
      </c>
      <c r="T11" s="2396"/>
      <c r="U11" s="2395" t="str">
        <f>IF(U8="","",INDEX(DIFFERENTIATION_UNMERGE_SYSTEM,MATCH(U8,DIFFERENTIATION_ID_DIFF,0)))</f>
        <v>Котельная №1, с. Учкекен</v>
      </c>
      <c r="V11" s="2396"/>
      <c r="W11" s="2395" t="str">
        <f>IF(W8="","",INDEX(DIFFERENTIATION_UNMERGE_SYSTEM,MATCH(W8,DIFFERENTIATION_ID_DIFF,0)))</f>
        <v>Котельная №2, с. Учкекен</v>
      </c>
      <c r="X11" s="2396"/>
      <c r="Y11" s="2395" t="str">
        <f>IF(Y8="","",INDEX(DIFFERENTIATION_UNMERGE_SYSTEM,MATCH(Y8,DIFFERENTIATION_ID_DIFF,0)))</f>
        <v>Котельная №3, с. Учкекен</v>
      </c>
      <c r="Z11" s="2396"/>
      <c r="AA11" s="2395" t="str">
        <f>IF(AA8="","",INDEX(DIFFERENTIATION_UNMERGE_SYSTEM,MATCH(AA8,DIFFERENTIATION_ID_DIFF,0)))</f>
        <v>Центральная котельная, п. Эркен-Шахар</v>
      </c>
      <c r="AB11" s="2396"/>
      <c r="AC11" s="2395" t="str">
        <f>IF(AC8="","",INDEX(DIFFERENTIATION_UNMERGE_SYSTEM,MATCH(AC8,DIFFERENTIATION_ID_DIFF,0)))</f>
        <v>Центральная котельная, п. Кавказский</v>
      </c>
      <c r="AD11" s="2396"/>
      <c r="AE11" s="2395" t="str">
        <f>IF(AE8="","",INDEX(DIFFERENTIATION_UNMERGE_SYSTEM,MATCH(AE8,DIFFERENTIATION_ID_DIFF,0)))</f>
        <v>Центральная котельная, п. Октябрьский</v>
      </c>
      <c r="AF11" s="2396"/>
      <c r="AG11" s="2395" t="str">
        <f>IF(AG8="","",INDEX(DIFFERENTIATION_UNMERGE_SYSTEM,MATCH(AG8,DIFFERENTIATION_ID_DIFF,0)))</f>
        <v>Центральная котельная, п. Ударный</v>
      </c>
      <c r="AH11" s="2396"/>
      <c r="AI11" s="2395" t="str">
        <f>IF(AI8="","",INDEX(DIFFERENTIATION_UNMERGE_SYSTEM,MATCH(AI8,DIFFERENTIATION_ID_DIFF,0)))</f>
        <v>Центральная котельная, ст. Преградная</v>
      </c>
      <c r="AJ11" s="2396"/>
      <c r="AK11" s="2395" t="str">
        <f>IF(AK8="","",INDEX(DIFFERENTIATION_UNMERGE_SYSTEM,MATCH(AK8,DIFFERENTIATION_ID_DIFF,0)))</f>
        <v>Центральная котельная, с. Уруп</v>
      </c>
      <c r="AL11" s="2396"/>
      <c r="AM11" s="2395" t="str">
        <f>IF(AM8="","",INDEX(DIFFERENTIATION_UNMERGE_SYSTEM,MATCH(AM8,DIFFERENTIATION_ID_DIFF,0)))</f>
        <v>Центральная котельная, п. Медногорский</v>
      </c>
      <c r="AN11" s="2396"/>
      <c r="AO11" s="2395" t="str">
        <f>IF(AO8="","",INDEX(DIFFERENTIATION_UNMERGE_SYSTEM,MATCH(AO8,DIFFERENTIATION_ID_DIFF,0)))</f>
        <v>Центральная котельная, а. Хабез</v>
      </c>
      <c r="AP11" s="2396"/>
      <c r="AQ11" s="2199"/>
      <c r="BA11" s="675"/>
      <c r="BB11" s="758">
        <v>15</v>
      </c>
    </row>
    <row s="1635" customFormat="1" customHeight="1" ht="15.75">
      <c r="A12" s="759"/>
      <c r="C12" s="176"/>
      <c r="D12" s="2369" t="s">
        <v>380</v>
      </c>
      <c r="E12" s="2370"/>
      <c r="F12" s="2370"/>
      <c r="G12" s="887"/>
      <c r="H12" s="887"/>
      <c r="I12" s="887"/>
      <c r="J12" s="887"/>
      <c r="K12" s="2367"/>
      <c r="L12" s="2367"/>
      <c r="M12" s="2367"/>
      <c r="N12" s="2367"/>
      <c r="O12" s="2367"/>
      <c r="P12" s="2367"/>
      <c r="Q12" s="2367"/>
      <c r="R12" s="2367"/>
      <c r="S12" s="2367"/>
      <c r="T12" s="2367"/>
      <c r="U12" s="2367"/>
      <c r="V12" s="2367"/>
      <c r="W12" s="2367"/>
      <c r="X12" s="2367"/>
      <c r="Y12" s="2367"/>
      <c r="Z12" s="2367"/>
      <c r="AA12" s="2367"/>
      <c r="AB12" s="2367"/>
      <c r="AC12" s="2367"/>
      <c r="AD12" s="2367"/>
      <c r="AE12" s="2367"/>
      <c r="AF12" s="2367"/>
      <c r="AG12" s="2367"/>
      <c r="AH12" s="2367"/>
      <c r="AI12" s="2367"/>
      <c r="AJ12" s="2367"/>
      <c r="AK12" s="2367"/>
      <c r="AL12" s="2367"/>
      <c r="AM12" s="2367"/>
      <c r="AN12" s="2367"/>
      <c r="AO12" s="2367"/>
      <c r="AP12" s="2367"/>
      <c r="AQ12" s="2199"/>
      <c r="BA12" s="675"/>
      <c r="BB12" s="758">
        <v>15</v>
      </c>
    </row>
    <row customHeight="1" ht="35.699999999999996">
      <c r="C13" s="176"/>
      <c r="D13" s="805" t="s">
        <v>88</v>
      </c>
      <c r="E13" s="807" t="s">
        <v>382</v>
      </c>
      <c r="F13" s="807" t="s">
        <v>646</v>
      </c>
      <c r="G13" s="808" t="s">
        <v>383</v>
      </c>
      <c r="H13" s="807" t="s">
        <v>470</v>
      </c>
      <c r="I13" s="808" t="s">
        <v>383</v>
      </c>
      <c r="J13" s="807" t="s">
        <v>470</v>
      </c>
      <c r="K13" s="2262" t="s">
        <v>383</v>
      </c>
      <c r="L13" s="2312" t="s">
        <v>470</v>
      </c>
      <c r="M13" s="2262" t="s">
        <v>383</v>
      </c>
      <c r="N13" s="2312" t="s">
        <v>470</v>
      </c>
      <c r="O13" s="2262" t="s">
        <v>383</v>
      </c>
      <c r="P13" s="2312" t="s">
        <v>470</v>
      </c>
      <c r="Q13" s="2262" t="s">
        <v>383</v>
      </c>
      <c r="R13" s="2312" t="s">
        <v>470</v>
      </c>
      <c r="S13" s="2262" t="s">
        <v>383</v>
      </c>
      <c r="T13" s="2312" t="s">
        <v>470</v>
      </c>
      <c r="U13" s="2262" t="s">
        <v>383</v>
      </c>
      <c r="V13" s="2312" t="s">
        <v>470</v>
      </c>
      <c r="W13" s="2262" t="s">
        <v>383</v>
      </c>
      <c r="X13" s="2312" t="s">
        <v>470</v>
      </c>
      <c r="Y13" s="2262" t="s">
        <v>383</v>
      </c>
      <c r="Z13" s="2312" t="s">
        <v>470</v>
      </c>
      <c r="AA13" s="2262" t="s">
        <v>383</v>
      </c>
      <c r="AB13" s="2312" t="s">
        <v>470</v>
      </c>
      <c r="AC13" s="2262" t="s">
        <v>383</v>
      </c>
      <c r="AD13" s="2312" t="s">
        <v>470</v>
      </c>
      <c r="AE13" s="2262" t="s">
        <v>383</v>
      </c>
      <c r="AF13" s="2312" t="s">
        <v>470</v>
      </c>
      <c r="AG13" s="2262" t="s">
        <v>383</v>
      </c>
      <c r="AH13" s="2312" t="s">
        <v>470</v>
      </c>
      <c r="AI13" s="2262" t="s">
        <v>383</v>
      </c>
      <c r="AJ13" s="2312" t="s">
        <v>470</v>
      </c>
      <c r="AK13" s="2262" t="s">
        <v>383</v>
      </c>
      <c r="AL13" s="2312" t="s">
        <v>470</v>
      </c>
      <c r="AM13" s="2262" t="s">
        <v>383</v>
      </c>
      <c r="AN13" s="2312" t="s">
        <v>470</v>
      </c>
      <c r="AO13" s="2262" t="s">
        <v>383</v>
      </c>
      <c r="AP13" s="2312" t="s">
        <v>470</v>
      </c>
      <c r="AQ13" s="2232"/>
      <c r="BB13" s="505">
        <v>34</v>
      </c>
    </row>
    <row customHeight="1" ht="15" hidden="1">
      <c r="C14" s="176"/>
      <c r="D14" s="593" t="s">
        <v>161</v>
      </c>
      <c r="E14" s="593" t="s">
        <v>104</v>
      </c>
      <c r="F14" s="593" t="s">
        <v>90</v>
      </c>
      <c r="G14" s="659" t="str">
        <f>G1&amp;".1"</f>
        <v>4.1</v>
      </c>
      <c r="H14" s="659"/>
      <c r="I14" s="659" t="str">
        <f>I1&amp;".1"</f>
        <v>4.1</v>
      </c>
      <c r="J14" s="659"/>
      <c r="K14" s="683" t="str">
        <f>K1&amp;".1"</f>
        <v>4.1</v>
      </c>
      <c r="L14" s="683"/>
      <c r="M14" s="683" t="str">
        <f>M1&amp;".1"</f>
        <v>4.1</v>
      </c>
      <c r="N14" s="683"/>
      <c r="O14" s="683" t="str">
        <f>O1&amp;".1"</f>
        <v>4.1</v>
      </c>
      <c r="P14" s="683"/>
      <c r="Q14" s="683" t="str">
        <f>Q1&amp;".1"</f>
        <v>4.1</v>
      </c>
      <c r="R14" s="683"/>
      <c r="S14" s="683" t="str">
        <f>S1&amp;".1"</f>
        <v>4.1</v>
      </c>
      <c r="T14" s="683"/>
      <c r="U14" s="683" t="str">
        <f>U1&amp;".1"</f>
        <v>4.1</v>
      </c>
      <c r="V14" s="683"/>
      <c r="W14" s="683" t="str">
        <f>W1&amp;".1"</f>
        <v>4.1</v>
      </c>
      <c r="X14" s="683"/>
      <c r="Y14" s="683" t="str">
        <f>Y1&amp;".1"</f>
        <v>4.1</v>
      </c>
      <c r="Z14" s="683"/>
      <c r="AA14" s="683" t="str">
        <f>AA1&amp;".1"</f>
        <v>4.1</v>
      </c>
      <c r="AB14" s="683"/>
      <c r="AC14" s="683" t="str">
        <f>AC1&amp;".1"</f>
        <v>4.1</v>
      </c>
      <c r="AD14" s="683"/>
      <c r="AE14" s="683" t="str">
        <f>AE1&amp;".1"</f>
        <v>4.1</v>
      </c>
      <c r="AF14" s="683"/>
      <c r="AG14" s="683" t="str">
        <f>AG1&amp;".1"</f>
        <v>4.1</v>
      </c>
      <c r="AH14" s="683"/>
      <c r="AI14" s="683" t="str">
        <f>AI1&amp;".1"</f>
        <v>4.1</v>
      </c>
      <c r="AJ14" s="683"/>
      <c r="AK14" s="683" t="str">
        <f>AK1&amp;".1"</f>
        <v>4.1</v>
      </c>
      <c r="AL14" s="683"/>
      <c r="AM14" s="683" t="str">
        <f>AM1&amp;".1"</f>
        <v>4.1</v>
      </c>
      <c r="AN14" s="683"/>
      <c r="AO14" s="683" t="str">
        <f>AO1&amp;".1"</f>
        <v>4.1</v>
      </c>
      <c r="AP14" s="683"/>
      <c r="AQ14" s="289"/>
      <c r="BB14" s="505">
        <v>0</v>
      </c>
    </row>
    <row customHeight="1" ht="22.5" hidden="1">
      <c r="A15" s="505"/>
      <c r="C15" s="526"/>
      <c r="D15" s="521">
        <v>1</v>
      </c>
      <c r="E15" s="677" t="s">
        <v>904</v>
      </c>
      <c r="F15" s="521" t="s">
        <v>905</v>
      </c>
      <c r="G15" s="678"/>
      <c r="H15" s="678"/>
      <c r="I15" s="678"/>
      <c r="J15" s="678"/>
      <c r="K15" s="678"/>
      <c r="L15" s="678"/>
      <c r="M15" s="678"/>
      <c r="N15" s="678"/>
      <c r="O15" s="678"/>
      <c r="P15" s="678"/>
      <c r="Q15" s="678"/>
      <c r="R15" s="678"/>
      <c r="S15" s="678"/>
      <c r="T15" s="678"/>
      <c r="U15" s="678"/>
      <c r="V15" s="678"/>
      <c r="W15" s="678"/>
      <c r="X15" s="678"/>
      <c r="Y15" s="678"/>
      <c r="Z15" s="678"/>
      <c r="AA15" s="678"/>
      <c r="AB15" s="678"/>
      <c r="AC15" s="678"/>
      <c r="AD15" s="678"/>
      <c r="AE15" s="678"/>
      <c r="AF15" s="678"/>
      <c r="AG15" s="678"/>
      <c r="AH15" s="678"/>
      <c r="AI15" s="678"/>
      <c r="AJ15" s="678"/>
      <c r="AK15" s="678"/>
      <c r="AL15" s="678"/>
      <c r="AM15" s="678"/>
      <c r="AN15" s="678"/>
      <c r="AO15" s="678"/>
      <c r="AP15" s="678"/>
      <c r="AQ15" s="289" t="s">
        <v>906</v>
      </c>
      <c r="BB15" s="505">
        <v>0</v>
      </c>
    </row>
    <row customHeight="1" ht="22.5" hidden="1">
      <c r="A16" s="505"/>
      <c r="C16" s="526"/>
      <c r="D16" s="521">
        <v>2</v>
      </c>
      <c r="E16" s="279" t="s">
        <v>907</v>
      </c>
      <c r="F16" s="521" t="s">
        <v>908</v>
      </c>
      <c r="G16" s="678"/>
      <c r="H16" s="678"/>
      <c r="I16" s="678"/>
      <c r="J16" s="678"/>
      <c r="K16" s="678"/>
      <c r="L16" s="678"/>
      <c r="M16" s="678"/>
      <c r="N16" s="678"/>
      <c r="O16" s="678"/>
      <c r="P16" s="678"/>
      <c r="Q16" s="678"/>
      <c r="R16" s="678"/>
      <c r="S16" s="678"/>
      <c r="T16" s="678"/>
      <c r="U16" s="678"/>
      <c r="V16" s="678"/>
      <c r="W16" s="678"/>
      <c r="X16" s="678"/>
      <c r="Y16" s="678"/>
      <c r="Z16" s="678"/>
      <c r="AA16" s="678"/>
      <c r="AB16" s="678"/>
      <c r="AC16" s="678"/>
      <c r="AD16" s="678"/>
      <c r="AE16" s="678"/>
      <c r="AF16" s="678"/>
      <c r="AG16" s="678"/>
      <c r="AH16" s="678"/>
      <c r="AI16" s="678"/>
      <c r="AJ16" s="678"/>
      <c r="AK16" s="678"/>
      <c r="AL16" s="678"/>
      <c r="AM16" s="678"/>
      <c r="AN16" s="678"/>
      <c r="AO16" s="678"/>
      <c r="AP16" s="678"/>
      <c r="AQ16" s="289" t="s">
        <v>909</v>
      </c>
      <c r="BB16" s="505">
        <v>0</v>
      </c>
    </row>
    <row customHeight="1" ht="123.75" hidden="1">
      <c r="A17" s="505"/>
      <c r="C17" s="526"/>
      <c r="D17" s="521">
        <v>3</v>
      </c>
      <c r="E17" s="279" t="s">
        <v>1253</v>
      </c>
      <c r="F17" s="521" t="s">
        <v>386</v>
      </c>
      <c r="G17" s="678"/>
      <c r="H17" s="678"/>
      <c r="I17" s="678"/>
      <c r="J17" s="678"/>
      <c r="K17" s="678"/>
      <c r="L17" s="678"/>
      <c r="M17" s="678"/>
      <c r="N17" s="678"/>
      <c r="O17" s="678"/>
      <c r="P17" s="678"/>
      <c r="Q17" s="678"/>
      <c r="R17" s="678"/>
      <c r="S17" s="678"/>
      <c r="T17" s="678"/>
      <c r="U17" s="678"/>
      <c r="V17" s="678"/>
      <c r="W17" s="678"/>
      <c r="X17" s="678"/>
      <c r="Y17" s="678"/>
      <c r="Z17" s="678"/>
      <c r="AA17" s="678"/>
      <c r="AB17" s="678"/>
      <c r="AC17" s="678"/>
      <c r="AD17" s="678"/>
      <c r="AE17" s="678"/>
      <c r="AF17" s="678"/>
      <c r="AG17" s="678"/>
      <c r="AH17" s="678"/>
      <c r="AI17" s="678"/>
      <c r="AJ17" s="678"/>
      <c r="AK17" s="678"/>
      <c r="AL17" s="678"/>
      <c r="AM17" s="678"/>
      <c r="AN17" s="678"/>
      <c r="AO17" s="678"/>
      <c r="AP17" s="678"/>
      <c r="AQ17" s="289" t="s">
        <v>1254</v>
      </c>
      <c r="BB17" s="505">
        <v>0</v>
      </c>
    </row>
    <row customHeight="1" ht="48.29999999999999">
      <c r="A18" s="505"/>
      <c r="C18" s="526"/>
      <c r="D18" s="521">
        <v>3</v>
      </c>
      <c r="E18" s="279" t="s">
        <v>910</v>
      </c>
      <c r="F18" s="521" t="s">
        <v>386</v>
      </c>
      <c r="G18" s="809" t="s">
        <v>386</v>
      </c>
      <c r="H18" s="810" t="s">
        <v>386</v>
      </c>
      <c r="I18" s="521" t="s">
        <v>386</v>
      </c>
      <c r="J18" s="578" t="s">
        <v>386</v>
      </c>
      <c r="K18" s="2312" t="s">
        <v>386</v>
      </c>
      <c r="L18" s="2260" t="s">
        <v>386</v>
      </c>
      <c r="M18" s="2312" t="s">
        <v>386</v>
      </c>
      <c r="N18" s="2260" t="s">
        <v>386</v>
      </c>
      <c r="O18" s="2312" t="s">
        <v>386</v>
      </c>
      <c r="P18" s="2260" t="s">
        <v>386</v>
      </c>
      <c r="Q18" s="2312" t="s">
        <v>386</v>
      </c>
      <c r="R18" s="2260" t="s">
        <v>386</v>
      </c>
      <c r="S18" s="2312" t="s">
        <v>386</v>
      </c>
      <c r="T18" s="2260" t="s">
        <v>386</v>
      </c>
      <c r="U18" s="2312" t="s">
        <v>386</v>
      </c>
      <c r="V18" s="2260" t="s">
        <v>386</v>
      </c>
      <c r="W18" s="2312" t="s">
        <v>386</v>
      </c>
      <c r="X18" s="2260" t="s">
        <v>386</v>
      </c>
      <c r="Y18" s="2312" t="s">
        <v>386</v>
      </c>
      <c r="Z18" s="2260" t="s">
        <v>386</v>
      </c>
      <c r="AA18" s="2312" t="s">
        <v>386</v>
      </c>
      <c r="AB18" s="2260" t="s">
        <v>386</v>
      </c>
      <c r="AC18" s="2312" t="s">
        <v>386</v>
      </c>
      <c r="AD18" s="2260" t="s">
        <v>386</v>
      </c>
      <c r="AE18" s="2312" t="s">
        <v>386</v>
      </c>
      <c r="AF18" s="2260" t="s">
        <v>386</v>
      </c>
      <c r="AG18" s="2312" t="s">
        <v>386</v>
      </c>
      <c r="AH18" s="2260" t="s">
        <v>386</v>
      </c>
      <c r="AI18" s="2312" t="s">
        <v>386</v>
      </c>
      <c r="AJ18" s="2260" t="s">
        <v>386</v>
      </c>
      <c r="AK18" s="2312" t="s">
        <v>386</v>
      </c>
      <c r="AL18" s="2260" t="s">
        <v>386</v>
      </c>
      <c r="AM18" s="2312" t="s">
        <v>386</v>
      </c>
      <c r="AN18" s="2260" t="s">
        <v>386</v>
      </c>
      <c r="AO18" s="2312" t="s">
        <v>386</v>
      </c>
      <c r="AP18" s="2260" t="s">
        <v>386</v>
      </c>
      <c r="AQ18" s="289" t="s">
        <v>1255</v>
      </c>
      <c r="BB18" s="505">
        <v>46</v>
      </c>
    </row>
    <row customHeight="1" ht="35.699999999999996">
      <c r="A19" s="505"/>
      <c r="C19" s="526"/>
      <c r="D19" s="539" t="s">
        <v>404</v>
      </c>
      <c r="E19" s="559" t="s">
        <v>912</v>
      </c>
      <c r="F19" s="521" t="s">
        <v>913</v>
      </c>
      <c r="G19" s="817"/>
      <c r="H19" s="106"/>
      <c r="I19" s="817"/>
      <c r="J19" s="818"/>
      <c r="K19" s="817"/>
      <c r="L19" s="2501"/>
      <c r="M19" s="817"/>
      <c r="N19" s="2501"/>
      <c r="O19" s="817"/>
      <c r="P19" s="2501"/>
      <c r="Q19" s="817"/>
      <c r="R19" s="2501"/>
      <c r="S19" s="817"/>
      <c r="T19" s="2501"/>
      <c r="U19" s="817"/>
      <c r="V19" s="2501"/>
      <c r="W19" s="817"/>
      <c r="X19" s="2501"/>
      <c r="Y19" s="817"/>
      <c r="Z19" s="2501"/>
      <c r="AA19" s="817"/>
      <c r="AB19" s="2501"/>
      <c r="AC19" s="817"/>
      <c r="AD19" s="2501"/>
      <c r="AE19" s="817"/>
      <c r="AF19" s="2501"/>
      <c r="AG19" s="817"/>
      <c r="AH19" s="2501"/>
      <c r="AI19" s="817"/>
      <c r="AJ19" s="2501"/>
      <c r="AK19" s="817"/>
      <c r="AL19" s="2501"/>
      <c r="AM19" s="817"/>
      <c r="AN19" s="2501"/>
      <c r="AO19" s="817"/>
      <c r="AP19" s="2501"/>
      <c r="AQ19" s="679"/>
      <c r="BB19" s="505">
        <v>34</v>
      </c>
    </row>
    <row customHeight="1" ht="35.699999999999996">
      <c r="A20" s="505"/>
      <c r="C20" s="526"/>
      <c r="D20" s="1890" t="s">
        <v>412</v>
      </c>
      <c r="E20" s="559" t="s">
        <v>914</v>
      </c>
      <c r="F20" s="521" t="s">
        <v>915</v>
      </c>
      <c r="G20" s="817"/>
      <c r="H20" s="106"/>
      <c r="I20" s="817"/>
      <c r="J20" s="106"/>
      <c r="K20" s="817"/>
      <c r="L20" s="2501"/>
      <c r="M20" s="817"/>
      <c r="N20" s="2501"/>
      <c r="O20" s="817"/>
      <c r="P20" s="2501"/>
      <c r="Q20" s="817"/>
      <c r="R20" s="2501"/>
      <c r="S20" s="817"/>
      <c r="T20" s="2501"/>
      <c r="U20" s="817"/>
      <c r="V20" s="2501"/>
      <c r="W20" s="817"/>
      <c r="X20" s="2501"/>
      <c r="Y20" s="817"/>
      <c r="Z20" s="2501"/>
      <c r="AA20" s="817"/>
      <c r="AB20" s="2501"/>
      <c r="AC20" s="817"/>
      <c r="AD20" s="2501"/>
      <c r="AE20" s="817"/>
      <c r="AF20" s="2501"/>
      <c r="AG20" s="817"/>
      <c r="AH20" s="2501"/>
      <c r="AI20" s="817"/>
      <c r="AJ20" s="2501"/>
      <c r="AK20" s="817"/>
      <c r="AL20" s="2501"/>
      <c r="AM20" s="817"/>
      <c r="AN20" s="2501"/>
      <c r="AO20" s="817"/>
      <c r="AP20" s="2501"/>
      <c r="AQ20" s="679"/>
      <c r="BB20" s="505">
        <v>34</v>
      </c>
    </row>
    <row customHeight="1" ht="48.29999999999999">
      <c r="A21" s="505"/>
      <c r="C21" s="526"/>
      <c r="D21" s="1890" t="s">
        <v>414</v>
      </c>
      <c r="E21" s="559" t="s">
        <v>916</v>
      </c>
      <c r="F21" s="521" t="s">
        <v>651</v>
      </c>
      <c r="G21" s="680"/>
      <c r="H21" s="106"/>
      <c r="I21" s="680"/>
      <c r="J21" s="106"/>
      <c r="K21" s="680"/>
      <c r="L21" s="2501"/>
      <c r="M21" s="680"/>
      <c r="N21" s="2501"/>
      <c r="O21" s="680"/>
      <c r="P21" s="2501"/>
      <c r="Q21" s="680"/>
      <c r="R21" s="2501"/>
      <c r="S21" s="680"/>
      <c r="T21" s="2501"/>
      <c r="U21" s="680"/>
      <c r="V21" s="2501"/>
      <c r="W21" s="680"/>
      <c r="X21" s="2501"/>
      <c r="Y21" s="680"/>
      <c r="Z21" s="2501"/>
      <c r="AA21" s="680"/>
      <c r="AB21" s="2501"/>
      <c r="AC21" s="680"/>
      <c r="AD21" s="2501"/>
      <c r="AE21" s="680"/>
      <c r="AF21" s="2501"/>
      <c r="AG21" s="680"/>
      <c r="AH21" s="2501"/>
      <c r="AI21" s="680"/>
      <c r="AJ21" s="2501"/>
      <c r="AK21" s="680"/>
      <c r="AL21" s="2501"/>
      <c r="AM21" s="680"/>
      <c r="AN21" s="2501"/>
      <c r="AO21" s="680"/>
      <c r="AP21" s="2501"/>
      <c r="AQ21" s="679"/>
      <c r="BB21" s="505">
        <v>46</v>
      </c>
    </row>
    <row customHeight="1" ht="67.5" hidden="1">
      <c r="A22" s="505"/>
      <c r="C22" s="526"/>
      <c r="D22" s="521">
        <v>5</v>
      </c>
      <c r="E22" s="279" t="s">
        <v>1256</v>
      </c>
      <c r="F22" s="521" t="s">
        <v>638</v>
      </c>
      <c r="G22" s="681"/>
      <c r="H22" s="682"/>
      <c r="I22" s="681"/>
      <c r="J22" s="682"/>
      <c r="K22" s="681"/>
      <c r="L22" s="1439"/>
      <c r="M22" s="681"/>
      <c r="N22" s="1439"/>
      <c r="O22" s="681"/>
      <c r="P22" s="1439"/>
      <c r="Q22" s="681"/>
      <c r="R22" s="1439"/>
      <c r="S22" s="681"/>
      <c r="T22" s="1439"/>
      <c r="U22" s="681"/>
      <c r="V22" s="1439"/>
      <c r="W22" s="681"/>
      <c r="X22" s="1439"/>
      <c r="Y22" s="681"/>
      <c r="Z22" s="1439"/>
      <c r="AA22" s="681"/>
      <c r="AB22" s="1439"/>
      <c r="AC22" s="681"/>
      <c r="AD22" s="1439"/>
      <c r="AE22" s="681"/>
      <c r="AF22" s="1439"/>
      <c r="AG22" s="681"/>
      <c r="AH22" s="1439"/>
      <c r="AI22" s="681"/>
      <c r="AJ22" s="1439"/>
      <c r="AK22" s="681"/>
      <c r="AL22" s="1439"/>
      <c r="AM22" s="681"/>
      <c r="AN22" s="1439"/>
      <c r="AO22" s="681"/>
      <c r="AP22" s="1439"/>
      <c r="AQ22" s="289" t="s">
        <v>1257</v>
      </c>
      <c r="BB22" s="505">
        <v>0</v>
      </c>
    </row>
    <row customHeight="1" ht="33.75" hidden="1">
      <c r="C23" s="451"/>
      <c r="D23" s="521">
        <v>6</v>
      </c>
      <c r="E23" s="279" t="s">
        <v>1258</v>
      </c>
      <c r="F23" s="521" t="s">
        <v>1259</v>
      </c>
      <c r="G23" s="681"/>
      <c r="H23" s="681"/>
      <c r="I23" s="681"/>
      <c r="J23" s="681"/>
      <c r="K23" s="681"/>
      <c r="L23" s="681"/>
      <c r="M23" s="681"/>
      <c r="N23" s="681"/>
      <c r="O23" s="681"/>
      <c r="P23" s="681"/>
      <c r="Q23" s="681"/>
      <c r="R23" s="681"/>
      <c r="S23" s="681"/>
      <c r="T23" s="681"/>
      <c r="U23" s="681"/>
      <c r="V23" s="681"/>
      <c r="W23" s="681"/>
      <c r="X23" s="681"/>
      <c r="Y23" s="681"/>
      <c r="Z23" s="681"/>
      <c r="AA23" s="681"/>
      <c r="AB23" s="681"/>
      <c r="AC23" s="681"/>
      <c r="AD23" s="681"/>
      <c r="AE23" s="681"/>
      <c r="AF23" s="681"/>
      <c r="AG23" s="681"/>
      <c r="AH23" s="681"/>
      <c r="AI23" s="681"/>
      <c r="AJ23" s="681"/>
      <c r="AK23" s="681"/>
      <c r="AL23" s="681"/>
      <c r="AM23" s="681"/>
      <c r="AN23" s="681"/>
      <c r="AO23" s="681"/>
      <c r="AP23" s="681"/>
      <c r="AQ23" s="289" t="s">
        <v>1260</v>
      </c>
      <c r="BB23" s="505">
        <v>0</v>
      </c>
    </row>
    <row customHeight="1" ht="15.75">
      <c r="K24" s="1635"/>
      <c r="L24" s="1635"/>
      <c r="M24" s="1635"/>
      <c r="N24" s="1635"/>
      <c r="O24" s="1635"/>
      <c r="P24" s="1635"/>
      <c r="Q24" s="1635"/>
      <c r="R24" s="1635"/>
      <c r="S24" s="1635"/>
      <c r="T24" s="1635"/>
      <c r="U24" s="1635"/>
      <c r="V24" s="1635"/>
      <c r="W24" s="1635"/>
      <c r="X24" s="1635"/>
      <c r="Y24" s="1635"/>
      <c r="Z24" s="1635"/>
      <c r="AA24" s="1635"/>
      <c r="AB24" s="1635"/>
      <c r="AC24" s="1635"/>
      <c r="AD24" s="1635"/>
      <c r="AE24" s="1635"/>
      <c r="AF24" s="1635"/>
      <c r="AG24" s="1635"/>
      <c r="AH24" s="1635"/>
      <c r="AI24" s="1635"/>
      <c r="AJ24" s="1635"/>
      <c r="AK24" s="1635"/>
      <c r="AL24" s="1635"/>
      <c r="AM24" s="1635"/>
      <c r="AN24" s="1635"/>
      <c r="AO24" s="1635"/>
      <c r="AP24" s="1635"/>
      <c r="BB24" s="505">
        <v>15</v>
      </c>
    </row>
    <row customHeight="1" ht="15.75">
      <c r="K25" s="1635"/>
      <c r="L25" s="1635"/>
      <c r="M25" s="1635"/>
      <c r="N25" s="1635"/>
      <c r="O25" s="1635"/>
      <c r="P25" s="1635"/>
      <c r="Q25" s="1635"/>
      <c r="R25" s="1635"/>
      <c r="S25" s="1635"/>
      <c r="T25" s="1635"/>
      <c r="U25" s="1635"/>
      <c r="V25" s="1635"/>
      <c r="W25" s="1635"/>
      <c r="X25" s="1635"/>
      <c r="Y25" s="1635"/>
      <c r="Z25" s="1635"/>
      <c r="AA25" s="1635"/>
      <c r="AB25" s="1635"/>
      <c r="AC25" s="1635"/>
      <c r="AD25" s="1635"/>
      <c r="AE25" s="1635"/>
      <c r="AF25" s="1635"/>
      <c r="AG25" s="1635"/>
      <c r="AH25" s="1635"/>
      <c r="AI25" s="1635"/>
      <c r="AJ25" s="1635"/>
      <c r="AK25" s="1635"/>
      <c r="AL25" s="1635"/>
      <c r="AM25" s="1635"/>
      <c r="AN25" s="1635"/>
      <c r="AO25" s="1635"/>
      <c r="AP25" s="1635"/>
      <c r="BB25" s="505">
        <v>15</v>
      </c>
    </row>
    <row customHeight="1" ht="15.75">
      <c r="K26" s="1635"/>
      <c r="L26" s="1635"/>
      <c r="M26" s="1635"/>
      <c r="N26" s="1635"/>
      <c r="O26" s="1635"/>
      <c r="P26" s="1635"/>
      <c r="Q26" s="1635"/>
      <c r="R26" s="1635"/>
      <c r="S26" s="1635"/>
      <c r="T26" s="1635"/>
      <c r="U26" s="1635"/>
      <c r="V26" s="1635"/>
      <c r="W26" s="1635"/>
      <c r="X26" s="1635"/>
      <c r="Y26" s="1635"/>
      <c r="Z26" s="1635"/>
      <c r="AA26" s="1635"/>
      <c r="AB26" s="1635"/>
      <c r="AC26" s="1635"/>
      <c r="AD26" s="1635"/>
      <c r="AE26" s="1635"/>
      <c r="AF26" s="1635"/>
      <c r="AG26" s="1635"/>
      <c r="AH26" s="1635"/>
      <c r="AI26" s="1635"/>
      <c r="AJ26" s="1635"/>
      <c r="AK26" s="1635"/>
      <c r="AL26" s="1635"/>
      <c r="AM26" s="1635"/>
      <c r="AN26" s="1635"/>
      <c r="AO26" s="1635"/>
      <c r="AP26" s="1635"/>
      <c r="BB26" s="505">
        <v>15</v>
      </c>
    </row>
    <row customHeight="1" ht="15.75">
      <c r="K27" s="1635"/>
      <c r="L27" s="1635"/>
      <c r="M27" s="1635"/>
      <c r="N27" s="1635"/>
      <c r="O27" s="1635"/>
      <c r="P27" s="1635"/>
      <c r="Q27" s="1635"/>
      <c r="R27" s="1635"/>
      <c r="S27" s="1635"/>
      <c r="T27" s="1635"/>
      <c r="U27" s="1635"/>
      <c r="V27" s="1635"/>
      <c r="W27" s="1635"/>
      <c r="X27" s="1635"/>
      <c r="Y27" s="1635"/>
      <c r="Z27" s="1635"/>
      <c r="AA27" s="1635"/>
      <c r="AB27" s="1635"/>
      <c r="AC27" s="1635"/>
      <c r="AD27" s="1635"/>
      <c r="AE27" s="1635"/>
      <c r="AF27" s="1635"/>
      <c r="AG27" s="1635"/>
      <c r="AH27" s="1635"/>
      <c r="AI27" s="1635"/>
      <c r="AJ27" s="1635"/>
      <c r="AK27" s="1635"/>
      <c r="AL27" s="1635"/>
      <c r="AM27" s="1635"/>
      <c r="AN27" s="1635"/>
      <c r="AO27" s="1635"/>
      <c r="AP27" s="1635"/>
      <c r="BB27" s="505">
        <v>15</v>
      </c>
    </row>
    <row customHeight="1" ht="15.75">
      <c r="K28" s="1635"/>
      <c r="L28" s="1635"/>
      <c r="M28" s="1635"/>
      <c r="N28" s="1635"/>
      <c r="O28" s="1635"/>
      <c r="P28" s="1635"/>
      <c r="Q28" s="1635"/>
      <c r="R28" s="1635"/>
      <c r="S28" s="1635"/>
      <c r="T28" s="1635"/>
      <c r="U28" s="1635"/>
      <c r="V28" s="1635"/>
      <c r="W28" s="1635"/>
      <c r="X28" s="1635"/>
      <c r="Y28" s="1635"/>
      <c r="Z28" s="1635"/>
      <c r="AA28" s="1635"/>
      <c r="AB28" s="1635"/>
      <c r="AC28" s="1635"/>
      <c r="AD28" s="1635"/>
      <c r="AE28" s="1635"/>
      <c r="AF28" s="1635"/>
      <c r="AG28" s="1635"/>
      <c r="AH28" s="1635"/>
      <c r="AI28" s="1635"/>
      <c r="AJ28" s="1635"/>
      <c r="AK28" s="1635"/>
      <c r="AL28" s="1635"/>
      <c r="AM28" s="1635"/>
      <c r="AN28" s="1635"/>
      <c r="AO28" s="1635"/>
      <c r="AP28" s="1635"/>
      <c r="BB28" s="505">
        <v>15</v>
      </c>
    </row>
    <row customHeight="1" ht="15.75">
      <c r="J29" s="819"/>
      <c r="K29" s="1635"/>
      <c r="L29" s="1635"/>
      <c r="M29" s="1635"/>
      <c r="N29" s="1635"/>
      <c r="O29" s="1635"/>
      <c r="P29" s="1635"/>
      <c r="Q29" s="1635"/>
      <c r="R29" s="1635"/>
      <c r="S29" s="1635"/>
      <c r="T29" s="1635"/>
      <c r="U29" s="1635"/>
      <c r="V29" s="1635"/>
      <c r="W29" s="1635"/>
      <c r="X29" s="1635"/>
      <c r="Y29" s="1635"/>
      <c r="Z29" s="1635"/>
      <c r="AA29" s="1635"/>
      <c r="AB29" s="1635"/>
      <c r="AC29" s="1635"/>
      <c r="AD29" s="1635"/>
      <c r="AE29" s="1635"/>
      <c r="AF29" s="1635"/>
      <c r="AG29" s="1635"/>
      <c r="AH29" s="1635"/>
      <c r="AI29" s="1635"/>
      <c r="AJ29" s="1635"/>
      <c r="AK29" s="1635"/>
      <c r="AL29" s="1635"/>
      <c r="AM29" s="1635"/>
      <c r="AN29" s="1635"/>
      <c r="AO29" s="1635"/>
      <c r="AP29" s="1635"/>
      <c r="BB29" s="505">
        <v>15</v>
      </c>
    </row>
    <row customHeight="1" ht="22.5" hidden="1">
      <c r="A30" s="449" t="s">
        <v>82</v>
      </c>
      <c r="B30" s="505">
        <v>0</v>
      </c>
      <c r="C30" s="683">
        <v>4</v>
      </c>
      <c r="D30" s="505">
        <v>6</v>
      </c>
      <c r="E30" s="505">
        <v>47</v>
      </c>
      <c r="F30" s="505">
        <v>9</v>
      </c>
      <c r="G30" s="758">
        <v>0</v>
      </c>
      <c r="H30" s="758">
        <v>0</v>
      </c>
      <c r="I30" s="505">
        <v>25</v>
      </c>
      <c r="J30" s="505">
        <v>33</v>
      </c>
      <c r="K30" s="1635">
        <v>0</v>
      </c>
      <c r="L30" s="1635">
        <v>0</v>
      </c>
      <c r="M30" s="1635">
        <v>0</v>
      </c>
      <c r="N30" s="1635">
        <v>0</v>
      </c>
      <c r="O30" s="1635">
        <v>0</v>
      </c>
      <c r="P30" s="1635">
        <v>0</v>
      </c>
      <c r="Q30" s="1635">
        <v>0</v>
      </c>
      <c r="R30" s="1635">
        <v>0</v>
      </c>
      <c r="S30" s="1635">
        <v>0</v>
      </c>
      <c r="T30" s="1635">
        <v>0</v>
      </c>
      <c r="U30" s="1635">
        <v>0</v>
      </c>
      <c r="V30" s="1635">
        <v>0</v>
      </c>
      <c r="W30" s="1635">
        <v>0</v>
      </c>
      <c r="X30" s="1635">
        <v>0</v>
      </c>
      <c r="Y30" s="1635">
        <v>0</v>
      </c>
      <c r="Z30" s="1635">
        <v>0</v>
      </c>
      <c r="AA30" s="1635">
        <v>0</v>
      </c>
      <c r="AB30" s="1635">
        <v>0</v>
      </c>
      <c r="AC30" s="1635">
        <v>0</v>
      </c>
      <c r="AD30" s="1635">
        <v>0</v>
      </c>
      <c r="AE30" s="1635">
        <v>0</v>
      </c>
      <c r="AF30" s="1635">
        <v>0</v>
      </c>
      <c r="AG30" s="1635">
        <v>0</v>
      </c>
      <c r="AH30" s="1635">
        <v>0</v>
      </c>
      <c r="AI30" s="1635">
        <v>0</v>
      </c>
      <c r="AJ30" s="1635">
        <v>0</v>
      </c>
      <c r="AK30" s="1635">
        <v>0</v>
      </c>
      <c r="AL30" s="1635">
        <v>0</v>
      </c>
      <c r="AM30" s="1635">
        <v>0</v>
      </c>
      <c r="AN30" s="1635">
        <v>0</v>
      </c>
      <c r="AO30" s="1635">
        <v>0</v>
      </c>
      <c r="AP30" s="1635">
        <v>0</v>
      </c>
      <c r="AQ30" s="417">
        <v>50</v>
      </c>
      <c r="AR30" s="505">
        <v>10</v>
      </c>
      <c r="AS30" s="505">
        <v>10</v>
      </c>
      <c r="AT30" s="505">
        <v>10</v>
      </c>
      <c r="AU30" s="505">
        <v>10</v>
      </c>
      <c r="AV30" s="505">
        <v>10</v>
      </c>
      <c r="AW30" s="505">
        <v>10</v>
      </c>
      <c r="AX30" s="505">
        <v>10</v>
      </c>
      <c r="AY30" s="505">
        <v>10</v>
      </c>
      <c r="AZ30" s="505">
        <v>10</v>
      </c>
      <c r="BA30" s="675">
        <v>10</v>
      </c>
      <c r="BB30" s="505">
        <v>23</v>
      </c>
    </row>
  </sheetData>
  <sheetProtection formatColumns="0" formatRows="0" autoFilter="0" sort="0" insertRows="0" insertColumns="1" deleteRows="0" deleteColumns="0"/>
  <mergeCells count="61">
    <mergeCell ref="D5:J5"/>
    <mergeCell ref="D6:J6"/>
    <mergeCell ref="AQ9:A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 ref="AM9:AN9"/>
    <mergeCell ref="AM10:AN10"/>
    <mergeCell ref="AM11:AN11"/>
    <mergeCell ref="AO9:AP9"/>
    <mergeCell ref="AO10:AP10"/>
    <mergeCell ref="AO11:AP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AN19:AN21 AP19:AP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AM19 AM20 AO19 A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AA21 AC21 AE21 AG21 AI21 AK21 AM21 A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4EA62D8-0864-5693-24E3-1316026DA2B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1261</v>
      </c>
      <c r="B1" s="1067" t="s">
        <v>1262</v>
      </c>
      <c r="C1" s="1067" t="s">
        <v>1263</v>
      </c>
      <c r="D1" s="1067" t="s">
        <v>1264</v>
      </c>
      <c r="E1" s="1067" t="s">
        <v>1265</v>
      </c>
      <c r="F1" s="1067" t="s">
        <v>1266</v>
      </c>
      <c r="G1" s="1067" t="s">
        <v>1267</v>
      </c>
      <c r="H1" s="1067" t="s">
        <v>1268</v>
      </c>
      <c r="I1" s="1067" t="s">
        <v>1269</v>
      </c>
      <c r="J1" s="1067" t="s">
        <v>1270</v>
      </c>
      <c r="K1" s="1067" t="s">
        <v>1271</v>
      </c>
      <c r="L1" s="1067" t="s">
        <v>1272</v>
      </c>
      <c r="M1" s="1067"/>
      <c r="N1" s="1067" t="s">
        <v>1273</v>
      </c>
      <c r="O1" s="1067" t="s">
        <v>1274</v>
      </c>
      <c r="P1" s="1067" t="s">
        <v>1275</v>
      </c>
      <c r="Q1" s="1067" t="s">
        <v>1276</v>
      </c>
      <c r="R1" s="1067" t="s">
        <v>1277</v>
      </c>
      <c r="S1" s="1067" t="s">
        <v>1278</v>
      </c>
      <c r="T1" s="1067" t="s">
        <v>1279</v>
      </c>
      <c r="U1" s="1067" t="s">
        <v>1280</v>
      </c>
      <c r="V1" s="1067"/>
      <c r="W1" s="797" t="s">
        <v>1281</v>
      </c>
      <c r="X1" s="1067" t="s">
        <v>1282</v>
      </c>
      <c r="Y1" s="1067" t="s">
        <v>1283</v>
      </c>
      <c r="Z1" s="1067"/>
      <c r="AA1" s="1067" t="s">
        <v>1284</v>
      </c>
      <c r="AB1" s="1067"/>
      <c r="AC1" s="1067" t="s">
        <v>1285</v>
      </c>
      <c r="AD1" s="1067"/>
      <c r="AF1" s="1067" t="s">
        <v>1286</v>
      </c>
      <c r="AH1" s="1067" t="s">
        <v>1287</v>
      </c>
      <c r="AI1" s="1067" t="s">
        <v>1288</v>
      </c>
      <c r="AK1" s="1067" t="s">
        <v>1289</v>
      </c>
      <c r="AM1" s="1067" t="s">
        <v>1290</v>
      </c>
      <c r="AP1" s="1067" t="s">
        <v>1291</v>
      </c>
      <c r="AQ1" s="1067" t="s">
        <v>1292</v>
      </c>
      <c r="AS1" s="1067" t="s">
        <v>1293</v>
      </c>
      <c r="AU1" s="1067" t="s">
        <v>1294</v>
      </c>
      <c r="AW1" s="1067" t="s">
        <v>1295</v>
      </c>
      <c r="AX1" s="1067" t="s">
        <v>1296</v>
      </c>
      <c r="AZ1" s="1152" t="s">
        <v>1297</v>
      </c>
      <c r="BB1" s="1067" t="s">
        <v>1298</v>
      </c>
      <c r="BC1" s="1067"/>
      <c r="BE1" s="1067" t="s">
        <v>1299</v>
      </c>
      <c r="BF1" s="1067" t="s">
        <v>1300</v>
      </c>
      <c r="BH1" s="1069" t="s">
        <v>903</v>
      </c>
      <c r="BI1" s="1070"/>
      <c r="BJ1" s="1071" t="s">
        <v>1301</v>
      </c>
      <c r="BK1" s="1070"/>
      <c r="BL1" s="1072" t="s">
        <v>1002</v>
      </c>
      <c r="BM1" s="1070"/>
      <c r="BN1" s="1073" t="s">
        <v>1302</v>
      </c>
      <c r="BS1" s="1427"/>
    </row>
    <row customHeight="1" ht="11.25">
      <c r="A2" s="1074" t="s">
        <v>1303</v>
      </c>
      <c r="B2" s="1075">
        <v>2000</v>
      </c>
      <c r="C2" s="1075">
        <v>2022</v>
      </c>
      <c r="D2" s="1075" t="s">
        <v>66</v>
      </c>
      <c r="E2" s="1076" t="s">
        <v>1304</v>
      </c>
      <c r="F2" s="1076" t="s">
        <v>1305</v>
      </c>
      <c r="G2" s="1076" t="s">
        <v>1306</v>
      </c>
      <c r="H2" s="1077" t="s">
        <v>55</v>
      </c>
      <c r="I2" s="1076" t="s">
        <v>161</v>
      </c>
      <c r="J2" s="1076" t="s">
        <v>1307</v>
      </c>
      <c r="K2" s="1078" t="s">
        <v>1308</v>
      </c>
      <c r="L2" s="1079"/>
      <c r="M2" s="1078">
        <v>1</v>
      </c>
      <c r="N2" s="1162" t="s">
        <v>1309</v>
      </c>
      <c r="O2" s="1077" t="s">
        <v>1310</v>
      </c>
      <c r="P2" s="1080" t="s">
        <v>38</v>
      </c>
      <c r="Q2" s="1081" t="s">
        <v>1311</v>
      </c>
      <c r="R2" s="143" t="s">
        <v>1312</v>
      </c>
      <c r="S2" s="143" t="s">
        <v>1313</v>
      </c>
      <c r="T2" s="1082" t="s">
        <v>1314</v>
      </c>
      <c r="U2" s="1079" t="s">
        <v>1315</v>
      </c>
      <c r="V2" s="1083">
        <v>1</v>
      </c>
      <c r="W2" s="1084"/>
      <c r="X2" s="1084" t="s">
        <v>1316</v>
      </c>
      <c r="Y2" s="1075" t="s">
        <v>1317</v>
      </c>
      <c r="Z2" s="1085"/>
      <c r="AA2" s="1075" t="s">
        <v>1318</v>
      </c>
      <c r="AB2" s="1086" t="s">
        <v>1318</v>
      </c>
      <c r="AC2" s="1075" t="s">
        <v>1319</v>
      </c>
      <c r="AD2" s="1086" t="s">
        <v>1319</v>
      </c>
      <c r="AF2" s="1077" t="s">
        <v>1315</v>
      </c>
      <c r="AH2" s="1076" t="s">
        <v>1320</v>
      </c>
      <c r="AI2" s="1076" t="s">
        <v>1320</v>
      </c>
      <c r="AK2" s="1076" t="s">
        <v>1321</v>
      </c>
      <c r="AM2" s="1076" t="s">
        <v>1322</v>
      </c>
      <c r="AP2" s="1087" t="s">
        <v>1316</v>
      </c>
      <c r="AQ2" s="1088" t="s">
        <v>1316</v>
      </c>
      <c r="AS2" s="1075" t="s">
        <v>1323</v>
      </c>
      <c r="AU2" s="1120" t="s">
        <v>1324</v>
      </c>
      <c r="AW2" s="1120" t="s">
        <v>1325</v>
      </c>
      <c r="AX2" s="1120" t="s">
        <v>1325</v>
      </c>
      <c r="AZ2" s="1120" t="s">
        <v>53</v>
      </c>
      <c r="BB2" s="1120" t="s">
        <v>1326</v>
      </c>
      <c r="BC2" s="1120" t="s">
        <v>1327</v>
      </c>
      <c r="BE2" s="1120">
        <v>2000</v>
      </c>
      <c r="BF2" s="1120" t="s">
        <v>1328</v>
      </c>
    </row>
    <row customHeight="1" ht="11.25">
      <c r="A3" s="1074" t="s">
        <v>1329</v>
      </c>
      <c r="B3" s="1075">
        <v>2001</v>
      </c>
      <c r="C3" s="1075">
        <v>2023</v>
      </c>
      <c r="D3" s="1075" t="s">
        <v>19</v>
      </c>
      <c r="E3" s="1076" t="s">
        <v>1330</v>
      </c>
      <c r="F3" s="1076" t="s">
        <v>35</v>
      </c>
      <c r="G3" s="1076" t="s">
        <v>1331</v>
      </c>
      <c r="H3" s="1077" t="s">
        <v>1332</v>
      </c>
      <c r="I3" s="1076" t="s">
        <v>104</v>
      </c>
      <c r="J3" s="1076" t="s">
        <v>636</v>
      </c>
      <c r="K3" s="1078" t="s">
        <v>1333</v>
      </c>
      <c r="L3" s="1079">
        <f>_xlfn.IFERROR(MATCH(K3,OFFER_METHOD,0),0)</f>
        <v>0</v>
      </c>
      <c r="M3" s="1078">
        <v>2</v>
      </c>
      <c r="N3" s="1162" t="s">
        <v>1334</v>
      </c>
      <c r="O3" s="1077" t="s">
        <v>1335</v>
      </c>
      <c r="P3" s="1080" t="s">
        <v>1336</v>
      </c>
      <c r="Q3" s="1081" t="s">
        <v>1337</v>
      </c>
      <c r="R3" s="143" t="s">
        <v>1338</v>
      </c>
      <c r="S3" s="143" t="s">
        <v>1339</v>
      </c>
      <c r="T3" s="1082" t="s">
        <v>1340</v>
      </c>
      <c r="U3" s="1079" t="s">
        <v>1341</v>
      </c>
      <c r="V3" s="1083">
        <v>2</v>
      </c>
      <c r="W3" s="1084"/>
      <c r="X3" s="1084" t="s">
        <v>1342</v>
      </c>
      <c r="Y3" s="1075" t="s">
        <v>1317</v>
      </c>
      <c r="Z3" s="1085"/>
      <c r="AA3" s="1075" t="s">
        <v>1343</v>
      </c>
      <c r="AB3" s="1086" t="s">
        <v>1343</v>
      </c>
      <c r="AC3" s="1075" t="s">
        <v>1344</v>
      </c>
      <c r="AD3" s="1086" t="s">
        <v>1344</v>
      </c>
      <c r="AF3" s="1077" t="s">
        <v>1341</v>
      </c>
      <c r="AH3" s="1076" t="s">
        <v>1345</v>
      </c>
      <c r="AI3" s="1076" t="s">
        <v>1346</v>
      </c>
      <c r="AK3" s="1076" t="s">
        <v>1347</v>
      </c>
      <c r="AM3" s="1076" t="s">
        <v>1348</v>
      </c>
      <c r="AP3" s="1087" t="s">
        <v>1349</v>
      </c>
      <c r="AQ3" s="1088" t="s">
        <v>1349</v>
      </c>
      <c r="AS3" s="1075" t="s">
        <v>1350</v>
      </c>
      <c r="AU3" s="1120" t="s">
        <v>1351</v>
      </c>
      <c r="AW3" s="1120" t="s">
        <v>1352</v>
      </c>
      <c r="AX3" s="1120" t="s">
        <v>1352</v>
      </c>
      <c r="AZ3" s="1120" t="s">
        <v>1353</v>
      </c>
      <c r="BB3" s="1120" t="s">
        <v>1354</v>
      </c>
      <c r="BC3" s="1120" t="s">
        <v>1327</v>
      </c>
      <c r="BE3" s="1120">
        <v>2001</v>
      </c>
      <c r="BF3" s="1120" t="s">
        <v>1355</v>
      </c>
      <c r="BH3" s="1067" t="s">
        <v>1356</v>
      </c>
      <c r="BJ3" s="1067" t="s">
        <v>1357</v>
      </c>
      <c r="BL3" s="1067" t="s">
        <v>1358</v>
      </c>
      <c r="BN3" s="1067" t="s">
        <v>1359</v>
      </c>
      <c r="BR3" s="1067" t="s">
        <v>1360</v>
      </c>
      <c r="BS3" s="1428"/>
      <c r="BT3" s="1070"/>
      <c r="BU3" s="1067" t="s">
        <v>1361</v>
      </c>
      <c r="BV3" s="1070"/>
      <c r="BW3" s="1690"/>
      <c r="BX3" s="1692" t="s">
        <v>1362</v>
      </c>
      <c r="CA3" s="1067" t="s">
        <v>1363</v>
      </c>
    </row>
    <row customHeight="1" ht="11.25">
      <c r="A4" s="1074" t="s">
        <v>1364</v>
      </c>
      <c r="B4" s="1075">
        <v>2002</v>
      </c>
      <c r="C4" s="1075">
        <v>2024</v>
      </c>
      <c r="E4" s="1076" t="s">
        <v>1365</v>
      </c>
      <c r="F4" s="1076" t="s">
        <v>1366</v>
      </c>
      <c r="H4" s="1077" t="s">
        <v>1367</v>
      </c>
      <c r="I4" s="1076" t="s">
        <v>90</v>
      </c>
      <c r="J4" s="1076" t="s">
        <v>1368</v>
      </c>
      <c r="K4" s="1078" t="s">
        <v>1369</v>
      </c>
      <c r="L4" s="1079">
        <f>_xlfn.IFERROR(MATCH(K4,OFFER_METHOD,0),0)</f>
        <v>0</v>
      </c>
      <c r="M4" s="1078">
        <v>3</v>
      </c>
      <c r="N4" s="1162" t="s">
        <v>1370</v>
      </c>
      <c r="O4" s="1076" t="s">
        <v>1371</v>
      </c>
      <c r="Q4" s="1081" t="s">
        <v>1372</v>
      </c>
      <c r="R4" s="143" t="s">
        <v>1373</v>
      </c>
      <c r="S4" s="143" t="s">
        <v>1374</v>
      </c>
      <c r="T4" s="1082" t="s">
        <v>1375</v>
      </c>
      <c r="U4" s="1079" t="s">
        <v>1376</v>
      </c>
      <c r="V4" s="1083">
        <v>3</v>
      </c>
      <c r="W4" s="1084"/>
      <c r="X4" s="1084" t="s">
        <v>1377</v>
      </c>
      <c r="Y4" s="1075" t="s">
        <v>1317</v>
      </c>
      <c r="Z4" s="1091"/>
      <c r="AC4" s="1075" t="s">
        <v>1378</v>
      </c>
      <c r="AD4" s="1086" t="s">
        <v>1378</v>
      </c>
      <c r="AF4" s="1077" t="s">
        <v>1376</v>
      </c>
      <c r="AH4" s="1077" t="s">
        <v>1379</v>
      </c>
      <c r="AK4" s="1076" t="s">
        <v>1380</v>
      </c>
      <c r="AM4" s="1076" t="s">
        <v>1381</v>
      </c>
      <c r="AP4" s="1087" t="s">
        <v>1342</v>
      </c>
      <c r="AQ4" s="1088" t="s">
        <v>1342</v>
      </c>
      <c r="AS4" s="1075" t="s">
        <v>1382</v>
      </c>
      <c r="AU4" s="1120" t="s">
        <v>1383</v>
      </c>
      <c r="AW4" s="1120" t="s">
        <v>1384</v>
      </c>
      <c r="AX4" s="1120" t="s">
        <v>1384</v>
      </c>
      <c r="AZ4" s="1120" t="s">
        <v>1385</v>
      </c>
      <c r="BB4" s="1120" t="s">
        <v>1386</v>
      </c>
      <c r="BC4" s="1120" t="s">
        <v>1387</v>
      </c>
      <c r="BE4" s="1120">
        <v>2002</v>
      </c>
      <c r="BF4" s="1120" t="s">
        <v>1388</v>
      </c>
      <c r="BH4" s="1068" t="s">
        <v>1389</v>
      </c>
      <c r="BJ4" s="1068" t="s">
        <v>1389</v>
      </c>
      <c r="BL4" s="1068" t="s">
        <v>1389</v>
      </c>
      <c r="BN4" s="1068" t="s">
        <v>1389</v>
      </c>
      <c r="BQ4" s="1432" t="s">
        <v>1390</v>
      </c>
      <c r="BR4" s="1159" t="s">
        <v>1391</v>
      </c>
      <c r="BS4" s="274"/>
      <c r="BT4" s="1432" t="s">
        <v>1392</v>
      </c>
      <c r="BU4" s="1159" t="s">
        <v>1393</v>
      </c>
      <c r="BV4" s="1070"/>
      <c r="BW4" s="1697" t="s">
        <v>1394</v>
      </c>
      <c r="BX4" s="1691" t="s">
        <v>1395</v>
      </c>
      <c r="BZ4" s="1432" t="s">
        <v>1396</v>
      </c>
      <c r="CA4" s="1159" t="s">
        <v>1397</v>
      </c>
    </row>
    <row customHeight="1" ht="11.25">
      <c r="A5" s="1074" t="s">
        <v>1398</v>
      </c>
      <c r="B5" s="1075">
        <v>2003</v>
      </c>
      <c r="C5" s="1075">
        <v>2025</v>
      </c>
      <c r="E5" s="1076" t="s">
        <v>1399</v>
      </c>
      <c r="F5" s="1076" t="s">
        <v>1400</v>
      </c>
      <c r="H5" s="1077" t="s">
        <v>1401</v>
      </c>
      <c r="I5" s="1076" t="s">
        <v>91</v>
      </c>
      <c r="K5" s="1078" t="s">
        <v>1402</v>
      </c>
      <c r="L5" s="1079">
        <f>_xlfn.IFERROR(MATCH(K5,OFFER_METHOD,0),0)</f>
        <v>0</v>
      </c>
      <c r="M5" s="1078">
        <v>4</v>
      </c>
      <c r="N5" s="1092" t="s">
        <v>1403</v>
      </c>
      <c r="O5" s="1076" t="s">
        <v>1404</v>
      </c>
      <c r="Q5" s="1081" t="s">
        <v>1405</v>
      </c>
      <c r="R5" s="143" t="s">
        <v>1406</v>
      </c>
      <c r="T5" s="1077" t="s">
        <v>1407</v>
      </c>
      <c r="U5" s="1079" t="s">
        <v>1408</v>
      </c>
      <c r="V5" s="1083">
        <v>4</v>
      </c>
      <c r="W5" s="1084"/>
      <c r="X5" s="1084" t="s">
        <v>248</v>
      </c>
      <c r="Y5" s="1075" t="s">
        <v>1409</v>
      </c>
      <c r="Z5" s="1091">
        <v>1</v>
      </c>
      <c r="AF5" s="1077" t="s">
        <v>1410</v>
      </c>
      <c r="AH5" s="1076" t="s">
        <v>1411</v>
      </c>
      <c r="AK5" s="1076" t="s">
        <v>1412</v>
      </c>
      <c r="AM5" s="1076" t="s">
        <v>1413</v>
      </c>
      <c r="AP5" s="1087" t="s">
        <v>248</v>
      </c>
      <c r="AQ5" s="1088" t="s">
        <v>248</v>
      </c>
      <c r="AU5" s="1120" t="s">
        <v>1414</v>
      </c>
      <c r="AW5" s="1120" t="s">
        <v>1415</v>
      </c>
      <c r="AX5" s="1120" t="s">
        <v>1415</v>
      </c>
      <c r="AZ5" s="1120" t="s">
        <v>1416</v>
      </c>
      <c r="BB5" s="1120" t="s">
        <v>1417</v>
      </c>
      <c r="BC5" s="1120" t="s">
        <v>1418</v>
      </c>
      <c r="BE5" s="1120">
        <v>2003</v>
      </c>
      <c r="BF5" s="1120" t="s">
        <v>1419</v>
      </c>
      <c r="BH5" s="1068" t="s">
        <v>1420</v>
      </c>
      <c r="BJ5" s="1068" t="s">
        <v>1420</v>
      </c>
      <c r="BL5" s="1068" t="s">
        <v>1420</v>
      </c>
      <c r="BN5" s="1068" t="s">
        <v>1421</v>
      </c>
      <c r="BQ5" s="1281">
        <v>4213775</v>
      </c>
      <c r="BR5" s="1068" t="s">
        <v>1316</v>
      </c>
      <c r="BS5" s="1429"/>
      <c r="BT5" s="1281">
        <v>64236871</v>
      </c>
      <c r="BU5" s="1068" t="s">
        <v>309</v>
      </c>
      <c r="BV5" s="1070"/>
      <c r="BW5" s="1695">
        <v>4213767</v>
      </c>
      <c r="BX5" s="1693" t="s">
        <v>1422</v>
      </c>
      <c r="BZ5" s="1281">
        <v>64237509</v>
      </c>
      <c r="CA5" s="1295" t="s">
        <v>1423</v>
      </c>
    </row>
    <row customHeight="1" ht="11.25">
      <c r="A6" s="1074" t="s">
        <v>1424</v>
      </c>
      <c r="B6" s="1075">
        <v>2004</v>
      </c>
      <c r="C6" s="1075">
        <v>2026</v>
      </c>
      <c r="E6" s="1076" t="s">
        <v>1425</v>
      </c>
      <c r="F6" s="1093"/>
      <c r="H6" s="1077" t="s">
        <v>1426</v>
      </c>
      <c r="I6" s="1076" t="s">
        <v>116</v>
      </c>
      <c r="J6" s="1067" t="s">
        <v>1427</v>
      </c>
      <c r="L6" s="1079">
        <f>SUM(kind_of_control_method_filter)</f>
        <v>0</v>
      </c>
      <c r="N6" s="1092" t="s">
        <v>1428</v>
      </c>
      <c r="O6" s="1076" t="s">
        <v>1429</v>
      </c>
      <c r="R6" s="143" t="s">
        <v>1311</v>
      </c>
      <c r="T6" s="1077" t="s">
        <v>1430</v>
      </c>
      <c r="U6" s="1079" t="s">
        <v>1410</v>
      </c>
      <c r="V6" s="1083">
        <v>5</v>
      </c>
      <c r="W6" s="1084"/>
      <c r="X6" s="1075" t="s">
        <v>254</v>
      </c>
      <c r="Y6" s="1075" t="s">
        <v>1431</v>
      </c>
      <c r="Z6" s="1091"/>
      <c r="AA6" s="1094"/>
      <c r="AH6" s="1076" t="s">
        <v>1432</v>
      </c>
      <c r="AK6" s="1076" t="s">
        <v>1433</v>
      </c>
      <c r="AM6" s="1076" t="s">
        <v>1434</v>
      </c>
      <c r="AP6" s="1087" t="s">
        <v>254</v>
      </c>
      <c r="AQ6" s="1088" t="s">
        <v>254</v>
      </c>
      <c r="AU6" s="1120" t="s">
        <v>1435</v>
      </c>
      <c r="AW6" s="1120" t="s">
        <v>1436</v>
      </c>
      <c r="AX6" s="1120" t="s">
        <v>1436</v>
      </c>
      <c r="BB6" s="1120" t="s">
        <v>1437</v>
      </c>
      <c r="BC6" s="1120" t="s">
        <v>1418</v>
      </c>
      <c r="BE6" s="1120">
        <v>2004</v>
      </c>
      <c r="BF6" s="1120" t="s">
        <v>1438</v>
      </c>
      <c r="BH6" s="1068" t="s">
        <v>1439</v>
      </c>
      <c r="BJ6" s="1068" t="s">
        <v>1440</v>
      </c>
      <c r="BL6" s="1068" t="s">
        <v>1440</v>
      </c>
      <c r="BN6" s="1068" t="s">
        <v>1441</v>
      </c>
      <c r="BQ6" s="1281">
        <v>4213784</v>
      </c>
      <c r="BR6" s="1295" t="s">
        <v>1349</v>
      </c>
      <c r="BS6" s="1430"/>
      <c r="BT6" s="1281">
        <v>64236872</v>
      </c>
      <c r="BU6" s="1068" t="s">
        <v>314</v>
      </c>
      <c r="BV6" s="1070"/>
      <c r="BW6" s="1695">
        <v>4213768</v>
      </c>
      <c r="BX6" s="1693" t="s">
        <v>334</v>
      </c>
      <c r="BZ6" s="1281">
        <v>64237510</v>
      </c>
      <c r="CA6" s="1068" t="s">
        <v>1442</v>
      </c>
    </row>
    <row customHeight="1" ht="11.25">
      <c r="A7" s="1074" t="s">
        <v>1443</v>
      </c>
      <c r="B7" s="1075">
        <v>2005</v>
      </c>
      <c r="E7" s="1076" t="s">
        <v>1444</v>
      </c>
      <c r="F7" s="1093"/>
      <c r="H7" s="1077" t="s">
        <v>1445</v>
      </c>
      <c r="I7" s="1076" t="s">
        <v>92</v>
      </c>
      <c r="J7" s="1076" t="s">
        <v>1446</v>
      </c>
      <c r="N7" s="1096" t="s">
        <v>1447</v>
      </c>
      <c r="O7" s="1076" t="s">
        <v>1448</v>
      </c>
      <c r="U7" s="1079" t="s">
        <v>19</v>
      </c>
      <c r="V7" s="370" t="s">
        <v>92</v>
      </c>
      <c r="W7" s="1084"/>
      <c r="X7" s="1075" t="s">
        <v>260</v>
      </c>
      <c r="Y7" s="1075" t="s">
        <v>1409</v>
      </c>
      <c r="Z7" s="1091"/>
      <c r="AA7" s="1094"/>
      <c r="AH7" s="1076" t="s">
        <v>1449</v>
      </c>
      <c r="AK7" s="1076" t="s">
        <v>1450</v>
      </c>
      <c r="AM7" s="1076" t="s">
        <v>1451</v>
      </c>
      <c r="AP7" s="1087" t="s">
        <v>260</v>
      </c>
      <c r="AQ7" s="1088" t="s">
        <v>260</v>
      </c>
      <c r="AU7" s="1120" t="s">
        <v>1452</v>
      </c>
      <c r="AW7" s="1120" t="s">
        <v>1453</v>
      </c>
      <c r="AX7" s="1120" t="s">
        <v>1453</v>
      </c>
      <c r="AZ7" s="1067" t="s">
        <v>1454</v>
      </c>
      <c r="BB7" s="1120" t="s">
        <v>1455</v>
      </c>
      <c r="BC7" s="1120" t="s">
        <v>1418</v>
      </c>
      <c r="BE7" s="1120">
        <v>2005</v>
      </c>
      <c r="BF7" s="1120" t="s">
        <v>1456</v>
      </c>
      <c r="BH7" s="1068" t="s">
        <v>1457</v>
      </c>
      <c r="BJ7" s="1068" t="s">
        <v>1439</v>
      </c>
      <c r="BL7" s="1068" t="s">
        <v>1439</v>
      </c>
      <c r="BN7" s="1068" t="s">
        <v>1458</v>
      </c>
      <c r="BQ7" s="1281">
        <v>4213781</v>
      </c>
      <c r="BR7" s="1068" t="s">
        <v>1342</v>
      </c>
      <c r="BS7" s="1429"/>
      <c r="BT7" s="1281">
        <v>64236873</v>
      </c>
      <c r="BU7" s="1068" t="s">
        <v>319</v>
      </c>
      <c r="BV7" s="1070"/>
      <c r="BW7" s="1695">
        <v>4213769</v>
      </c>
      <c r="BX7" s="1693" t="s">
        <v>1459</v>
      </c>
      <c r="BZ7" s="1281">
        <v>64237511</v>
      </c>
      <c r="CA7" s="1068" t="s">
        <v>349</v>
      </c>
    </row>
    <row customHeight="1" ht="11.25">
      <c r="A8" s="1074" t="s">
        <v>1460</v>
      </c>
      <c r="B8" s="1075">
        <v>2006</v>
      </c>
      <c r="E8" s="1076" t="s">
        <v>1461</v>
      </c>
      <c r="F8" s="1093"/>
      <c r="H8" s="1077" t="s">
        <v>1462</v>
      </c>
      <c r="I8" s="1076" t="s">
        <v>93</v>
      </c>
      <c r="J8" s="1076" t="s">
        <v>1463</v>
      </c>
      <c r="N8" s="1163" t="s">
        <v>1464</v>
      </c>
      <c r="O8" s="1076" t="s">
        <v>1465</v>
      </c>
      <c r="V8" s="370" t="s">
        <v>93</v>
      </c>
      <c r="W8" s="1084"/>
      <c r="X8" s="1075" t="s">
        <v>266</v>
      </c>
      <c r="Y8" s="1075" t="s">
        <v>1409</v>
      </c>
      <c r="Z8" s="1091"/>
      <c r="AA8" s="1094"/>
      <c r="AK8" s="1076" t="s">
        <v>1466</v>
      </c>
      <c r="AP8" s="1087" t="s">
        <v>266</v>
      </c>
      <c r="AQ8" s="1088" t="s">
        <v>266</v>
      </c>
      <c r="AU8" s="1120" t="s">
        <v>1467</v>
      </c>
      <c r="AW8" s="1120" t="s">
        <v>1468</v>
      </c>
      <c r="AX8" s="1120" t="s">
        <v>1468</v>
      </c>
      <c r="AZ8" s="1120" t="s">
        <v>1469</v>
      </c>
      <c r="BB8" s="1120" t="s">
        <v>1470</v>
      </c>
      <c r="BC8" s="1120" t="s">
        <v>1418</v>
      </c>
      <c r="BE8" s="1120">
        <v>2006</v>
      </c>
      <c r="BF8" s="1120" t="s">
        <v>1471</v>
      </c>
      <c r="BH8" s="1068" t="s">
        <v>1472</v>
      </c>
      <c r="BJ8" s="1068" t="s">
        <v>1473</v>
      </c>
      <c r="BL8" s="1068" t="s">
        <v>1473</v>
      </c>
      <c r="BN8" s="1068" t="s">
        <v>1474</v>
      </c>
      <c r="BQ8" s="1281">
        <v>4213776</v>
      </c>
      <c r="BR8" s="1068" t="s">
        <v>248</v>
      </c>
      <c r="BS8" s="1429"/>
      <c r="BT8" s="1281">
        <v>64236874</v>
      </c>
      <c r="BU8" s="1295" t="s">
        <v>1475</v>
      </c>
      <c r="BV8" s="1070"/>
      <c r="BW8" s="1695">
        <v>4213770</v>
      </c>
      <c r="BX8" s="1696" t="s">
        <v>1476</v>
      </c>
      <c r="BZ8" s="1281">
        <v>64237512</v>
      </c>
      <c r="CA8" s="1068" t="s">
        <v>344</v>
      </c>
    </row>
    <row customHeight="1" ht="11.25">
      <c r="A9" s="1074" t="s">
        <v>1477</v>
      </c>
      <c r="B9" s="1075">
        <v>2007</v>
      </c>
      <c r="E9" s="1076" t="s">
        <v>1478</v>
      </c>
      <c r="F9" s="1093"/>
      <c r="G9" s="1067" t="s">
        <v>1479</v>
      </c>
      <c r="H9" s="1067" t="s">
        <v>1480</v>
      </c>
      <c r="I9" s="1076" t="s">
        <v>99</v>
      </c>
      <c r="O9" s="1076" t="s">
        <v>1481</v>
      </c>
      <c r="V9" s="370" t="s">
        <v>99</v>
      </c>
      <c r="W9" s="1084"/>
      <c r="X9" s="1075" t="s">
        <v>272</v>
      </c>
      <c r="Y9" s="1075" t="s">
        <v>1317</v>
      </c>
      <c r="Z9" s="1091">
        <v>1</v>
      </c>
      <c r="AA9" s="1094"/>
      <c r="AK9" s="1076" t="s">
        <v>1482</v>
      </c>
      <c r="AP9" s="1087" t="s">
        <v>1483</v>
      </c>
      <c r="AQ9" s="1088" t="s">
        <v>1483</v>
      </c>
      <c r="AW9" s="1120" t="s">
        <v>1484</v>
      </c>
      <c r="AX9" s="1120" t="s">
        <v>1484</v>
      </c>
      <c r="AZ9" s="1120" t="s">
        <v>1485</v>
      </c>
      <c r="BB9" s="1120" t="s">
        <v>1486</v>
      </c>
      <c r="BC9" s="1120" t="s">
        <v>1418</v>
      </c>
      <c r="BE9" s="1120">
        <v>2007</v>
      </c>
      <c r="BF9" s="1120" t="s">
        <v>1487</v>
      </c>
      <c r="BH9" s="1068" t="s">
        <v>1488</v>
      </c>
      <c r="BJ9" s="1068" t="s">
        <v>1489</v>
      </c>
      <c r="BL9" s="1068" t="s">
        <v>1489</v>
      </c>
      <c r="BN9" s="1068" t="s">
        <v>1490</v>
      </c>
      <c r="BQ9" s="1281">
        <v>4213777</v>
      </c>
      <c r="BR9" s="1068" t="s">
        <v>254</v>
      </c>
      <c r="BS9" s="1429"/>
      <c r="BT9" s="1281">
        <v>64236875</v>
      </c>
      <c r="BU9" s="1068" t="s">
        <v>324</v>
      </c>
      <c r="BV9" s="1070"/>
      <c r="BW9" s="1690"/>
      <c r="BX9" s="1690"/>
    </row>
    <row customHeight="1" ht="11.25">
      <c r="A10" s="1074" t="s">
        <v>1491</v>
      </c>
      <c r="B10" s="1075">
        <v>2008</v>
      </c>
      <c r="E10" s="1076" t="s">
        <v>1492</v>
      </c>
      <c r="F10" s="1093"/>
      <c r="G10" s="1076" t="s">
        <v>1493</v>
      </c>
      <c r="H10" s="1076" t="s">
        <v>1494</v>
      </c>
      <c r="I10" s="1076" t="s">
        <v>149</v>
      </c>
      <c r="J10" s="1067" t="s">
        <v>1495</v>
      </c>
      <c r="K10" s="1067" t="s">
        <v>1496</v>
      </c>
      <c r="O10" s="1076" t="s">
        <v>1497</v>
      </c>
      <c r="V10" s="371" t="s">
        <v>149</v>
      </c>
      <c r="W10" s="1097"/>
      <c r="X10" s="1097" t="s">
        <v>1498</v>
      </c>
      <c r="Y10" s="1098" t="s">
        <v>1499</v>
      </c>
      <c r="Z10" s="1091"/>
      <c r="AP10" s="1087" t="s">
        <v>1498</v>
      </c>
      <c r="AQ10" s="1088" t="s">
        <v>1498</v>
      </c>
      <c r="AW10" s="1120" t="s">
        <v>1500</v>
      </c>
      <c r="AX10" s="1120" t="s">
        <v>1500</v>
      </c>
      <c r="AZ10" s="1120" t="s">
        <v>1501</v>
      </c>
      <c r="BB10" s="1120" t="s">
        <v>1502</v>
      </c>
      <c r="BC10" s="1120" t="s">
        <v>1418</v>
      </c>
      <c r="BE10" s="1120">
        <v>2008</v>
      </c>
      <c r="BF10" s="1120" t="s">
        <v>1503</v>
      </c>
      <c r="BH10" s="1068" t="s">
        <v>1504</v>
      </c>
      <c r="BJ10" s="1068" t="s">
        <v>1505</v>
      </c>
      <c r="BL10" s="1068" t="s">
        <v>1505</v>
      </c>
      <c r="BN10" s="1068" t="s">
        <v>1506</v>
      </c>
      <c r="BQ10" s="1281">
        <v>4213778</v>
      </c>
      <c r="BR10" s="1068" t="s">
        <v>260</v>
      </c>
      <c r="BS10" s="1429"/>
      <c r="BT10" s="1281">
        <v>64236876</v>
      </c>
      <c r="BU10" s="1068" t="s">
        <v>304</v>
      </c>
      <c r="BV10" s="1070"/>
      <c r="BW10" s="1690"/>
      <c r="BX10" s="1690"/>
    </row>
    <row customHeight="1" ht="11.25">
      <c r="A11" s="1074" t="s">
        <v>1507</v>
      </c>
      <c r="B11" s="1075">
        <v>2009</v>
      </c>
      <c r="E11" s="1076" t="s">
        <v>1508</v>
      </c>
      <c r="F11" s="1093"/>
      <c r="G11" s="1076" t="s">
        <v>1509</v>
      </c>
      <c r="H11" s="1076" t="s">
        <v>1510</v>
      </c>
      <c r="I11" s="1076" t="s">
        <v>231</v>
      </c>
      <c r="J11" s="1077" t="s">
        <v>1511</v>
      </c>
      <c r="K11" s="1099" t="s">
        <v>1512</v>
      </c>
      <c r="O11" s="1077" t="s">
        <v>1513</v>
      </c>
      <c r="V11" s="370" t="s">
        <v>231</v>
      </c>
      <c r="W11" s="275"/>
      <c r="X11" s="1084" t="s">
        <v>1483</v>
      </c>
      <c r="Y11" s="1075" t="s">
        <v>1514</v>
      </c>
      <c r="Z11" s="1091"/>
      <c r="AP11" s="1087" t="s">
        <v>272</v>
      </c>
      <c r="AQ11" s="1089" t="s">
        <v>272</v>
      </c>
      <c r="AW11" s="1120" t="s">
        <v>1515</v>
      </c>
      <c r="AX11" s="1120" t="s">
        <v>1515</v>
      </c>
      <c r="AZ11" s="1120" t="s">
        <v>1516</v>
      </c>
      <c r="BB11" s="1120" t="s">
        <v>1517</v>
      </c>
      <c r="BC11" s="1120" t="s">
        <v>1418</v>
      </c>
      <c r="BE11" s="1120">
        <v>2009</v>
      </c>
      <c r="BF11" s="1120" t="s">
        <v>1518</v>
      </c>
      <c r="BH11" s="1068" t="s">
        <v>1519</v>
      </c>
      <c r="BJ11" s="1068" t="s">
        <v>1488</v>
      </c>
      <c r="BL11" s="1068" t="s">
        <v>1488</v>
      </c>
      <c r="BN11" s="1068" t="s">
        <v>1520</v>
      </c>
      <c r="BQ11" s="1281">
        <v>4213780</v>
      </c>
      <c r="BR11" s="1068" t="s">
        <v>266</v>
      </c>
      <c r="BS11" s="1429"/>
      <c r="BW11" s="1690"/>
      <c r="BX11" s="1690"/>
    </row>
    <row customHeight="1" ht="11.25">
      <c r="A12" s="1074" t="s">
        <v>1521</v>
      </c>
      <c r="B12" s="1075">
        <v>2010</v>
      </c>
      <c r="E12" s="1076" t="s">
        <v>1522</v>
      </c>
      <c r="F12" s="1093"/>
      <c r="G12" s="1076" t="s">
        <v>1510</v>
      </c>
      <c r="I12" s="1076" t="s">
        <v>232</v>
      </c>
      <c r="J12" s="1077" t="s">
        <v>1523</v>
      </c>
      <c r="K12" s="1099" t="s">
        <v>1524</v>
      </c>
      <c r="O12" s="1077" t="s">
        <v>1311</v>
      </c>
      <c r="V12" s="370" t="s">
        <v>232</v>
      </c>
      <c r="W12" s="1089"/>
      <c r="X12" s="1084" t="s">
        <v>1525</v>
      </c>
      <c r="Y12" s="1075" t="s">
        <v>1317</v>
      </c>
      <c r="AP12" s="1087"/>
      <c r="AW12" s="1120" t="s">
        <v>231</v>
      </c>
      <c r="AX12" s="1120" t="s">
        <v>231</v>
      </c>
      <c r="AZ12" s="1120" t="s">
        <v>1526</v>
      </c>
      <c r="BB12" s="1120" t="s">
        <v>1527</v>
      </c>
      <c r="BC12" s="1120" t="s">
        <v>1418</v>
      </c>
      <c r="BE12" s="1120">
        <v>2010</v>
      </c>
      <c r="BF12" s="1120" t="s">
        <v>1528</v>
      </c>
      <c r="BH12" s="1068" t="s">
        <v>1529</v>
      </c>
      <c r="BJ12" s="1068" t="s">
        <v>1530</v>
      </c>
      <c r="BL12" s="1068" t="s">
        <v>1530</v>
      </c>
      <c r="BN12" s="1068" t="s">
        <v>1531</v>
      </c>
      <c r="BQ12" s="1281">
        <v>4213779</v>
      </c>
      <c r="BR12" s="1068" t="s">
        <v>1483</v>
      </c>
      <c r="BS12" s="1429"/>
      <c r="BT12" s="1070"/>
      <c r="BU12" s="1070"/>
      <c r="BV12" s="1070"/>
      <c r="BW12" s="1690"/>
      <c r="BX12" s="1690"/>
    </row>
    <row customHeight="1" ht="11.25">
      <c r="A13" s="1074" t="s">
        <v>1532</v>
      </c>
      <c r="B13" s="1075">
        <v>2011</v>
      </c>
      <c r="E13" s="1076" t="s">
        <v>1533</v>
      </c>
      <c r="F13" s="1093"/>
      <c r="I13" s="1076" t="s">
        <v>233</v>
      </c>
      <c r="K13" s="1099" t="s">
        <v>1482</v>
      </c>
      <c r="V13" s="370" t="s">
        <v>233</v>
      </c>
      <c r="W13" s="1089"/>
      <c r="X13" s="1089"/>
      <c r="Y13" s="1089"/>
      <c r="AW13" s="1120" t="s">
        <v>232</v>
      </c>
      <c r="AX13" s="1120" t="s">
        <v>232</v>
      </c>
      <c r="BB13" s="1120" t="s">
        <v>1534</v>
      </c>
      <c r="BC13" s="1120" t="s">
        <v>1535</v>
      </c>
      <c r="BE13" s="1120">
        <v>2011</v>
      </c>
      <c r="BF13" s="1120" t="s">
        <v>1536</v>
      </c>
      <c r="BH13" s="1068" t="s">
        <v>1537</v>
      </c>
      <c r="BJ13" s="1068" t="s">
        <v>1519</v>
      </c>
      <c r="BL13" s="1068" t="s">
        <v>1519</v>
      </c>
      <c r="BN13" s="1068" t="s">
        <v>1538</v>
      </c>
      <c r="BQ13" s="1281">
        <v>4213783</v>
      </c>
      <c r="BR13" s="1068" t="s">
        <v>1498</v>
      </c>
      <c r="BS13" s="1429"/>
      <c r="BT13" s="1070"/>
      <c r="BU13" s="1070"/>
      <c r="BV13" s="1070"/>
      <c r="BW13" s="1694"/>
      <c r="BX13" s="1690"/>
    </row>
    <row customHeight="1" ht="11.25">
      <c r="A14" s="1074" t="s">
        <v>1539</v>
      </c>
      <c r="B14" s="1075">
        <v>2012</v>
      </c>
      <c r="I14" s="1076" t="s">
        <v>234</v>
      </c>
      <c r="J14" s="1067" t="s">
        <v>1540</v>
      </c>
      <c r="N14" s="1067" t="s">
        <v>1541</v>
      </c>
      <c r="V14" s="1083">
        <v>13</v>
      </c>
      <c r="W14" s="1084"/>
      <c r="X14" s="1084" t="s">
        <v>1349</v>
      </c>
      <c r="Y14" s="1075" t="s">
        <v>1317</v>
      </c>
      <c r="AW14" s="1120" t="s">
        <v>233</v>
      </c>
      <c r="AX14" s="1120" t="s">
        <v>233</v>
      </c>
      <c r="AZ14" s="1067" t="s">
        <v>1542</v>
      </c>
      <c r="BB14" s="1120" t="s">
        <v>1543</v>
      </c>
      <c r="BC14" s="1120" t="s">
        <v>1535</v>
      </c>
      <c r="BE14" s="1120">
        <v>2012</v>
      </c>
      <c r="BH14" s="1068" t="s">
        <v>1458</v>
      </c>
      <c r="BJ14" s="1217" t="s">
        <v>1544</v>
      </c>
      <c r="BL14" s="1217" t="s">
        <v>1544</v>
      </c>
      <c r="BN14" s="1068" t="s">
        <v>1545</v>
      </c>
      <c r="BQ14" s="1281">
        <v>4213782</v>
      </c>
      <c r="BR14" s="1068" t="s">
        <v>272</v>
      </c>
      <c r="BS14" s="1429"/>
      <c r="BT14" s="1070"/>
      <c r="BU14" s="1070"/>
      <c r="BV14" s="1070"/>
      <c r="BW14" s="1694"/>
      <c r="BX14" s="1690"/>
    </row>
    <row customHeight="1" ht="19.5">
      <c r="A15" s="1074" t="s">
        <v>1546</v>
      </c>
      <c r="B15" s="1075">
        <v>2013</v>
      </c>
      <c r="E15" s="1698" t="s">
        <v>1547</v>
      </c>
      <c r="G15" s="1067" t="s">
        <v>1548</v>
      </c>
      <c r="H15" s="1067" t="s">
        <v>1549</v>
      </c>
      <c r="I15" s="1078" t="s">
        <v>235</v>
      </c>
      <c r="J15" s="1089" t="s">
        <v>663</v>
      </c>
      <c r="N15" s="1158" t="s">
        <v>1550</v>
      </c>
      <c r="X15" s="1087"/>
      <c r="AW15" s="1120" t="s">
        <v>234</v>
      </c>
      <c r="AX15" s="1120" t="s">
        <v>234</v>
      </c>
      <c r="AZ15" s="1120" t="s">
        <v>1469</v>
      </c>
      <c r="BB15" s="1120" t="s">
        <v>1551</v>
      </c>
      <c r="BC15" s="1120" t="s">
        <v>1535</v>
      </c>
      <c r="BE15" s="1120">
        <v>2013</v>
      </c>
      <c r="BH15" s="1068" t="s">
        <v>1474</v>
      </c>
      <c r="BJ15" s="1217" t="s">
        <v>1552</v>
      </c>
      <c r="BL15" s="1217" t="s">
        <v>1552</v>
      </c>
      <c r="BN15" s="1068" t="s">
        <v>1553</v>
      </c>
      <c r="BR15" s="1070"/>
      <c r="BS15" s="1431"/>
      <c r="BT15" s="1070"/>
      <c r="BU15" s="1070"/>
      <c r="BV15" s="1070"/>
      <c r="BW15" s="1694"/>
      <c r="BX15" s="1690"/>
    </row>
    <row customHeight="1" ht="21">
      <c r="A16" s="1870" t="s">
        <v>1554</v>
      </c>
      <c r="B16" s="1075">
        <v>2014</v>
      </c>
      <c r="E16" s="1699" t="s">
        <v>1555</v>
      </c>
      <c r="G16" s="1076" t="s">
        <v>1556</v>
      </c>
      <c r="H16" s="1076" t="s">
        <v>1557</v>
      </c>
      <c r="I16" s="1078" t="s">
        <v>1558</v>
      </c>
      <c r="J16" s="1089" t="s">
        <v>636</v>
      </c>
      <c r="N16" s="1158" t="s">
        <v>1559</v>
      </c>
      <c r="AW16" s="1120" t="s">
        <v>235</v>
      </c>
      <c r="AX16" s="1120" t="s">
        <v>235</v>
      </c>
      <c r="AZ16" s="1120" t="s">
        <v>1485</v>
      </c>
      <c r="BB16" s="1120" t="s">
        <v>1560</v>
      </c>
      <c r="BC16" s="1120" t="s">
        <v>1535</v>
      </c>
      <c r="BE16" s="1120">
        <v>2014</v>
      </c>
      <c r="BH16" s="1068" t="s">
        <v>1490</v>
      </c>
      <c r="BJ16" s="1217" t="s">
        <v>1561</v>
      </c>
      <c r="BL16" s="1217" t="s">
        <v>1561</v>
      </c>
      <c r="BN16" s="1068" t="s">
        <v>1562</v>
      </c>
      <c r="BR16" s="1070"/>
      <c r="BS16" s="1431"/>
      <c r="BT16" s="1070"/>
      <c r="BU16" s="1070"/>
      <c r="BV16" s="1070"/>
      <c r="BW16" s="1694"/>
      <c r="BX16" s="1690"/>
    </row>
    <row customHeight="1" ht="21">
      <c r="A17" s="1074" t="s">
        <v>1563</v>
      </c>
      <c r="B17" s="1075">
        <v>2015</v>
      </c>
      <c r="G17" s="1076" t="s">
        <v>1510</v>
      </c>
      <c r="H17" s="1076" t="s">
        <v>1510</v>
      </c>
      <c r="I17" s="1076" t="s">
        <v>1564</v>
      </c>
      <c r="N17" s="1158" t="s">
        <v>1565</v>
      </c>
      <c r="X17" s="1087"/>
      <c r="AW17" s="1120" t="s">
        <v>1558</v>
      </c>
      <c r="AX17" s="1120" t="s">
        <v>1558</v>
      </c>
      <c r="AZ17" s="1120" t="s">
        <v>1566</v>
      </c>
      <c r="BB17" s="1120" t="s">
        <v>1567</v>
      </c>
      <c r="BC17" s="1120" t="s">
        <v>1418</v>
      </c>
      <c r="BE17" s="1120">
        <v>2015</v>
      </c>
      <c r="BH17" s="1068" t="s">
        <v>1506</v>
      </c>
      <c r="BJ17" s="1217" t="s">
        <v>1568</v>
      </c>
      <c r="BL17" s="1217" t="s">
        <v>1568</v>
      </c>
      <c r="BN17" s="1068" t="s">
        <v>1569</v>
      </c>
      <c r="BR17" s="1067" t="s">
        <v>1360</v>
      </c>
      <c r="BS17" s="1428"/>
      <c r="BU17" s="1067" t="s">
        <v>1570</v>
      </c>
      <c r="BV17" s="1070"/>
      <c r="BW17" s="1690"/>
      <c r="BX17" s="1692" t="s">
        <v>1571</v>
      </c>
      <c r="CA17" s="1067" t="s">
        <v>1572</v>
      </c>
      <c r="CD17" s="1067" t="s">
        <v>1573</v>
      </c>
    </row>
    <row customHeight="1" ht="21">
      <c r="A18" s="1074" t="s">
        <v>1574</v>
      </c>
      <c r="B18" s="1075">
        <v>2016</v>
      </c>
      <c r="E18" s="2005" t="s">
        <v>1575</v>
      </c>
      <c r="I18" s="1076" t="s">
        <v>1576</v>
      </c>
      <c r="N18" s="1158" t="s">
        <v>1577</v>
      </c>
      <c r="X18" s="1087"/>
      <c r="AW18" s="1120" t="s">
        <v>1564</v>
      </c>
      <c r="AX18" s="1120" t="s">
        <v>1564</v>
      </c>
      <c r="BB18" s="1120" t="s">
        <v>1578</v>
      </c>
      <c r="BC18" s="1120" t="s">
        <v>1418</v>
      </c>
      <c r="BE18" s="1120">
        <v>2016</v>
      </c>
      <c r="BH18" s="1068" t="s">
        <v>1520</v>
      </c>
      <c r="BJ18" s="1217" t="s">
        <v>1579</v>
      </c>
      <c r="BL18" s="1217" t="s">
        <v>1579</v>
      </c>
      <c r="BN18" s="1068" t="s">
        <v>1580</v>
      </c>
      <c r="BQ18" s="1432" t="s">
        <v>1390</v>
      </c>
      <c r="BR18" s="1159" t="s">
        <v>1391</v>
      </c>
      <c r="BS18" s="274"/>
      <c r="BT18" s="1432" t="s">
        <v>1581</v>
      </c>
      <c r="BU18" s="1159" t="s">
        <v>1582</v>
      </c>
      <c r="BV18" s="1070"/>
      <c r="BW18" s="1697" t="s">
        <v>1583</v>
      </c>
      <c r="BX18" s="1691" t="s">
        <v>1584</v>
      </c>
      <c r="BZ18" s="1432" t="s">
        <v>1585</v>
      </c>
      <c r="CA18" s="1159" t="s">
        <v>1586</v>
      </c>
      <c r="CC18" s="1432" t="s">
        <v>1587</v>
      </c>
      <c r="CD18" s="1159" t="s">
        <v>1588</v>
      </c>
    </row>
    <row customHeight="1" ht="21">
      <c r="A19" s="1870" t="s">
        <v>1589</v>
      </c>
      <c r="B19" s="1075">
        <v>2017</v>
      </c>
      <c r="E19" s="1074" t="s">
        <v>247</v>
      </c>
      <c r="I19" s="1076" t="s">
        <v>1590</v>
      </c>
      <c r="N19" s="1158" t="s">
        <v>1591</v>
      </c>
      <c r="X19" s="1087"/>
      <c r="AW19" s="1120" t="s">
        <v>1576</v>
      </c>
      <c r="AX19" s="1120" t="s">
        <v>1576</v>
      </c>
      <c r="AZ19" s="1067" t="s">
        <v>1592</v>
      </c>
      <c r="BB19" s="1120" t="s">
        <v>1593</v>
      </c>
      <c r="BC19" s="1120" t="s">
        <v>1418</v>
      </c>
      <c r="BE19" s="1120">
        <v>2017</v>
      </c>
      <c r="BH19" s="1068" t="s">
        <v>1594</v>
      </c>
      <c r="BJ19" s="1217" t="s">
        <v>1595</v>
      </c>
      <c r="BL19" s="1217" t="s">
        <v>1595</v>
      </c>
      <c r="BQ19" s="1281">
        <v>4190064</v>
      </c>
      <c r="BR19" s="1068" t="s">
        <v>1596</v>
      </c>
      <c r="BS19" s="1429"/>
      <c r="BT19" s="1281">
        <v>4189671</v>
      </c>
      <c r="BU19" s="1068" t="s">
        <v>1597</v>
      </c>
      <c r="BV19" s="1070"/>
      <c r="BW19" s="1695">
        <v>4189706</v>
      </c>
      <c r="BX19" s="1693" t="s">
        <v>1598</v>
      </c>
      <c r="BZ19" s="1281">
        <v>4189714</v>
      </c>
      <c r="CA19" s="1068" t="s">
        <v>1599</v>
      </c>
      <c r="CC19" s="1281">
        <v>4189708</v>
      </c>
      <c r="CD19" s="1068" t="s">
        <v>1600</v>
      </c>
    </row>
    <row customHeight="1" ht="21">
      <c r="A20" s="1074" t="s">
        <v>1601</v>
      </c>
      <c r="B20" s="1075">
        <v>2018</v>
      </c>
      <c r="E20" s="1074" t="s">
        <v>1349</v>
      </c>
      <c r="I20" s="1076" t="s">
        <v>1602</v>
      </c>
      <c r="N20" s="1158" t="s">
        <v>1603</v>
      </c>
      <c r="AW20" s="1120" t="s">
        <v>1590</v>
      </c>
      <c r="AX20" s="1120" t="s">
        <v>1590</v>
      </c>
      <c r="AZ20" s="1120" t="s">
        <v>1604</v>
      </c>
      <c r="BB20" s="1120" t="s">
        <v>1605</v>
      </c>
      <c r="BC20" s="1120" t="s">
        <v>1535</v>
      </c>
      <c r="BE20" s="1120">
        <v>2018</v>
      </c>
      <c r="BH20" s="1068" t="s">
        <v>1531</v>
      </c>
      <c r="BJ20" s="1068" t="s">
        <v>1458</v>
      </c>
      <c r="BL20" s="1068" t="s">
        <v>1458</v>
      </c>
      <c r="BQ20" s="1281">
        <v>4190065</v>
      </c>
      <c r="BR20" s="1068" t="s">
        <v>1606</v>
      </c>
      <c r="BS20" s="1429"/>
      <c r="BT20" s="1281">
        <v>4189672</v>
      </c>
      <c r="BU20" s="1068" t="s">
        <v>1607</v>
      </c>
      <c r="BV20" s="1070"/>
      <c r="BW20" s="1695">
        <v>4189705</v>
      </c>
      <c r="BX20" s="1693" t="s">
        <v>1608</v>
      </c>
      <c r="BZ20" s="1281">
        <v>4189713</v>
      </c>
      <c r="CA20" s="1068" t="s">
        <v>1608</v>
      </c>
      <c r="CC20" s="1281">
        <v>4189709</v>
      </c>
      <c r="CD20" s="1068" t="s">
        <v>1609</v>
      </c>
    </row>
    <row customHeight="1" ht="21">
      <c r="A21" s="1074" t="s">
        <v>1610</v>
      </c>
      <c r="B21" s="1075">
        <v>2019</v>
      </c>
      <c r="I21" s="1076" t="s">
        <v>1611</v>
      </c>
      <c r="N21" s="1158" t="s">
        <v>1612</v>
      </c>
      <c r="AW21" s="1120" t="s">
        <v>1602</v>
      </c>
      <c r="AX21" s="1120" t="s">
        <v>1602</v>
      </c>
      <c r="AZ21" s="1120" t="s">
        <v>1613</v>
      </c>
      <c r="BB21" s="1120" t="s">
        <v>1614</v>
      </c>
      <c r="BC21" s="1120" t="s">
        <v>1418</v>
      </c>
      <c r="BE21" s="1120">
        <v>2019</v>
      </c>
      <c r="BH21" s="1068" t="s">
        <v>1538</v>
      </c>
      <c r="BJ21" s="1068" t="s">
        <v>1474</v>
      </c>
      <c r="BL21" s="1068" t="s">
        <v>1474</v>
      </c>
      <c r="BQ21" s="1281">
        <v>4190066</v>
      </c>
      <c r="BR21" s="1068" t="s">
        <v>1615</v>
      </c>
      <c r="BS21" s="1429"/>
      <c r="BT21" s="1281">
        <v>4189673</v>
      </c>
      <c r="BU21" s="1068" t="s">
        <v>1616</v>
      </c>
      <c r="BV21" s="1070"/>
      <c r="BW21" s="1695">
        <v>4189707</v>
      </c>
      <c r="BX21" s="1693" t="s">
        <v>1617</v>
      </c>
      <c r="BZ21" s="1281">
        <v>4189712</v>
      </c>
      <c r="CA21" s="1068" t="s">
        <v>1618</v>
      </c>
      <c r="CC21" s="1281">
        <v>4189710</v>
      </c>
      <c r="CD21" s="1068" t="s">
        <v>1619</v>
      </c>
    </row>
    <row customHeight="1" ht="21">
      <c r="A22" s="1074" t="s">
        <v>1620</v>
      </c>
      <c r="B22" s="1075">
        <v>2020</v>
      </c>
      <c r="N22" s="1158" t="s">
        <v>1621</v>
      </c>
      <c r="AW22" s="1120" t="s">
        <v>1611</v>
      </c>
      <c r="AX22" s="1120" t="s">
        <v>1611</v>
      </c>
      <c r="AZ22" s="1120" t="s">
        <v>1622</v>
      </c>
      <c r="BB22" s="1120" t="s">
        <v>1623</v>
      </c>
      <c r="BC22" s="1120" t="s">
        <v>1418</v>
      </c>
      <c r="BE22" s="1120">
        <v>2020</v>
      </c>
      <c r="BH22" s="1068" t="s">
        <v>1545</v>
      </c>
      <c r="BJ22" s="1068" t="s">
        <v>1490</v>
      </c>
      <c r="BL22" s="1068" t="s">
        <v>1490</v>
      </c>
      <c r="BQ22" s="1281">
        <v>4190067</v>
      </c>
      <c r="BR22" s="1068" t="s">
        <v>1624</v>
      </c>
      <c r="BS22" s="1429"/>
      <c r="BT22" s="1281">
        <v>4189674</v>
      </c>
      <c r="BU22" s="1068" t="s">
        <v>1625</v>
      </c>
      <c r="BV22" s="1070"/>
      <c r="BW22" s="1070"/>
      <c r="CC22" s="1281">
        <v>4189711</v>
      </c>
      <c r="CD22" s="1068" t="s">
        <v>373</v>
      </c>
    </row>
    <row customHeight="1" ht="21">
      <c r="A23" s="1074" t="s">
        <v>1626</v>
      </c>
      <c r="B23" s="1075">
        <v>2021</v>
      </c>
      <c r="AW23" s="1120" t="s">
        <v>1627</v>
      </c>
      <c r="AX23" s="1120" t="s">
        <v>1627</v>
      </c>
      <c r="AZ23" s="1120" t="s">
        <v>1628</v>
      </c>
      <c r="BB23" s="1120" t="s">
        <v>1629</v>
      </c>
      <c r="BC23" s="1120" t="s">
        <v>1327</v>
      </c>
      <c r="BE23" s="1120">
        <v>2021</v>
      </c>
      <c r="BH23" s="1068" t="s">
        <v>1553</v>
      </c>
      <c r="BJ23" s="1068" t="s">
        <v>1506</v>
      </c>
      <c r="BL23" s="1068" t="s">
        <v>1506</v>
      </c>
      <c r="BQ23" s="1281">
        <v>4190068</v>
      </c>
      <c r="BR23" s="1068" t="s">
        <v>1630</v>
      </c>
      <c r="BS23" s="1429"/>
      <c r="BT23" s="1281">
        <v>4189675</v>
      </c>
      <c r="BU23" s="1068" t="s">
        <v>1631</v>
      </c>
      <c r="BV23" s="1070"/>
      <c r="BW23" s="1070"/>
      <c r="CC23" s="1281">
        <v>5110778</v>
      </c>
      <c r="CD23" s="1068" t="s">
        <v>1632</v>
      </c>
    </row>
    <row customHeight="1" ht="21">
      <c r="A24" s="1074" t="s">
        <v>1633</v>
      </c>
      <c r="B24" s="1075">
        <v>2022</v>
      </c>
      <c r="AW24" s="1120" t="s">
        <v>1634</v>
      </c>
      <c r="AX24" s="1120" t="s">
        <v>1634</v>
      </c>
      <c r="AZ24" s="1120" t="s">
        <v>1635</v>
      </c>
      <c r="BB24" s="1120" t="s">
        <v>1636</v>
      </c>
      <c r="BC24" s="1120" t="s">
        <v>1637</v>
      </c>
      <c r="BE24" s="1120">
        <v>2022</v>
      </c>
      <c r="BH24" s="1068" t="s">
        <v>1562</v>
      </c>
      <c r="BJ24" s="1068" t="s">
        <v>1520</v>
      </c>
      <c r="BL24" s="1068" t="s">
        <v>1520</v>
      </c>
      <c r="BQ24" s="1281">
        <v>4190069</v>
      </c>
      <c r="BR24" s="1068" t="s">
        <v>1638</v>
      </c>
      <c r="BS24" s="1429"/>
      <c r="BT24" s="1281">
        <v>4189676</v>
      </c>
      <c r="BU24" s="1068" t="s">
        <v>1639</v>
      </c>
      <c r="BV24" s="1070"/>
      <c r="BW24" s="1070"/>
      <c r="CC24" s="1281">
        <v>25575374</v>
      </c>
      <c r="CD24" s="1068" t="s">
        <v>1640</v>
      </c>
    </row>
    <row customHeight="1" ht="11.25">
      <c r="A25" s="1074" t="s">
        <v>1641</v>
      </c>
      <c r="B25" s="1075">
        <v>2023</v>
      </c>
      <c r="AW25" s="1120" t="s">
        <v>1642</v>
      </c>
      <c r="AX25" s="1120" t="s">
        <v>1642</v>
      </c>
      <c r="AZ25" s="1120" t="s">
        <v>1643</v>
      </c>
      <c r="BB25" s="1120" t="s">
        <v>1644</v>
      </c>
      <c r="BC25" s="1120" t="s">
        <v>1637</v>
      </c>
      <c r="BE25" s="1120">
        <v>2023</v>
      </c>
      <c r="BH25" s="1068" t="s">
        <v>1569</v>
      </c>
      <c r="BJ25" s="1068" t="s">
        <v>1594</v>
      </c>
      <c r="BL25" s="1068" t="s">
        <v>1594</v>
      </c>
      <c r="BQ25" s="1281">
        <v>4190070</v>
      </c>
      <c r="BR25" s="1068" t="s">
        <v>1645</v>
      </c>
      <c r="BS25" s="1429"/>
      <c r="BT25" s="1281">
        <v>4189677</v>
      </c>
      <c r="BU25" s="1068" t="s">
        <v>1646</v>
      </c>
      <c r="BV25" s="1070"/>
      <c r="BW25" s="1070"/>
    </row>
    <row customHeight="1" ht="11.25">
      <c r="A26" s="1074" t="s">
        <v>16</v>
      </c>
      <c r="B26" s="1075">
        <v>2024</v>
      </c>
      <c r="J26" s="1731" t="s">
        <v>1647</v>
      </c>
      <c r="AX26" s="1120" t="s">
        <v>1648</v>
      </c>
      <c r="AZ26" s="1120" t="s">
        <v>1513</v>
      </c>
      <c r="BB26" s="1120" t="s">
        <v>1649</v>
      </c>
      <c r="BC26" s="1120" t="s">
        <v>1637</v>
      </c>
      <c r="BE26" s="1120">
        <v>2024</v>
      </c>
      <c r="BH26" s="1068" t="s">
        <v>1580</v>
      </c>
      <c r="BJ26" s="1068" t="s">
        <v>1531</v>
      </c>
      <c r="BL26" s="1068" t="s">
        <v>1531</v>
      </c>
      <c r="BQ26" s="1281">
        <v>4190071</v>
      </c>
      <c r="BR26" s="1068" t="s">
        <v>1650</v>
      </c>
      <c r="BS26" s="1429"/>
      <c r="BV26" s="1070"/>
      <c r="BW26" s="1070"/>
    </row>
    <row customHeight="1" ht="11.25">
      <c r="A27" s="1074" t="s">
        <v>1651</v>
      </c>
      <c r="B27" s="1075">
        <v>2025</v>
      </c>
      <c r="J27" s="176" t="s">
        <v>105</v>
      </c>
      <c r="AX27" s="1120" t="s">
        <v>107</v>
      </c>
      <c r="BB27" s="1120" t="s">
        <v>1652</v>
      </c>
      <c r="BC27" s="1120" t="s">
        <v>1637</v>
      </c>
      <c r="BE27" s="1120">
        <v>2025</v>
      </c>
      <c r="BH27" s="1070" t="s">
        <v>22</v>
      </c>
      <c r="BJ27" s="1068" t="s">
        <v>1538</v>
      </c>
      <c r="BL27" s="1068" t="s">
        <v>1538</v>
      </c>
      <c r="BN27" s="1070" t="s">
        <v>22</v>
      </c>
      <c r="BQ27" s="1281">
        <v>4190072</v>
      </c>
      <c r="BR27" s="1068" t="s">
        <v>1653</v>
      </c>
      <c r="BS27" s="1429"/>
      <c r="BV27" s="1070"/>
      <c r="BW27" s="1070"/>
    </row>
    <row customHeight="1" ht="11.25">
      <c r="A28" s="1074" t="s">
        <v>1654</v>
      </c>
      <c r="D28" s="1101"/>
      <c r="E28" s="1102"/>
      <c r="F28" s="1102"/>
      <c r="H28" s="1103" t="s">
        <v>1655</v>
      </c>
      <c r="AX28" s="1120" t="s">
        <v>1656</v>
      </c>
      <c r="AZ28" s="1067" t="s">
        <v>1657</v>
      </c>
      <c r="BB28" s="1120" t="s">
        <v>1658</v>
      </c>
      <c r="BC28" s="1120" t="s">
        <v>1659</v>
      </c>
      <c r="BE28" s="1120">
        <v>2026</v>
      </c>
      <c r="BH28" s="1070" t="s">
        <v>22</v>
      </c>
      <c r="BJ28" s="1068" t="s">
        <v>1545</v>
      </c>
      <c r="BL28" s="1068" t="s">
        <v>1545</v>
      </c>
      <c r="BN28" s="1070" t="s">
        <v>22</v>
      </c>
      <c r="BQ28" s="1281">
        <v>4190073</v>
      </c>
      <c r="BR28" s="1068" t="s">
        <v>1660</v>
      </c>
      <c r="BS28" s="1429"/>
      <c r="BV28" s="1070"/>
      <c r="BW28" s="1070"/>
    </row>
    <row customHeight="1" ht="11.25">
      <c r="A29" s="1074" t="s">
        <v>1661</v>
      </c>
      <c r="D29" s="1104" t="s">
        <v>1662</v>
      </c>
      <c r="E29" s="1105" t="str">
        <f>IF(TEMPLATE_GROUP="","",INDEX(StartDateList,MATCH(TEMPLATE_GROUP,CodeTemplateList,0),1))</f>
        <v>01.04.2026</v>
      </c>
      <c r="F29" s="1105" t="str">
        <f>IF(TEMPLATE_GROUP="","",INDEX(EndDateList,MATCH(TEMPLATE_GROUP,CodeTemplateList,0),1))</f>
        <v>30.06.2026</v>
      </c>
      <c r="H29" s="1106" t="s">
        <v>1663</v>
      </c>
      <c r="AX29" s="1120" t="s">
        <v>1664</v>
      </c>
      <c r="AZ29" s="1120" t="s">
        <v>1312</v>
      </c>
      <c r="BB29" s="1120" t="s">
        <v>1513</v>
      </c>
      <c r="BC29" s="1091"/>
      <c r="BE29" s="1120">
        <v>2027</v>
      </c>
      <c r="BJ29" s="1068" t="s">
        <v>1553</v>
      </c>
      <c r="BL29" s="1068" t="s">
        <v>1553</v>
      </c>
    </row>
    <row customHeight="1" ht="11.25">
      <c r="A30" s="1074" t="s">
        <v>1665</v>
      </c>
      <c r="D30" s="1107"/>
      <c r="E30" s="1108"/>
      <c r="F30" s="1108"/>
      <c r="AX30" s="1120" t="s">
        <v>1666</v>
      </c>
      <c r="AZ30" s="1120" t="s">
        <v>1338</v>
      </c>
      <c r="BE30" s="1120">
        <v>2028</v>
      </c>
      <c r="BJ30" s="1068" t="s">
        <v>1667</v>
      </c>
      <c r="BL30" s="1068" t="s">
        <v>1667</v>
      </c>
    </row>
    <row customHeight="1" ht="12.75">
      <c r="A31" s="1074" t="s">
        <v>1668</v>
      </c>
      <c r="D31" s="1101"/>
      <c r="E31" s="1102"/>
      <c r="F31" s="1102"/>
      <c r="H31" s="1109"/>
      <c r="AX31" s="1120" t="s">
        <v>1669</v>
      </c>
      <c r="AZ31" s="1120" t="s">
        <v>1670</v>
      </c>
      <c r="BE31" s="1120">
        <v>2029</v>
      </c>
      <c r="BJ31" s="1068" t="s">
        <v>1671</v>
      </c>
      <c r="BL31" s="1068" t="s">
        <v>1671</v>
      </c>
    </row>
    <row customHeight="1" ht="11.25">
      <c r="A32" s="1074" t="s">
        <v>1672</v>
      </c>
      <c r="D32" s="1104" t="s">
        <v>1673</v>
      </c>
      <c r="E32" s="1105" t="str">
        <f>IF(TEMPLATE_GROUP="","",INDEX(StartDateList,MATCH(TEMPLATE_GROUP,CodeTemplateList,0),1))</f>
        <v>01.04.2026</v>
      </c>
      <c r="F32" s="1105" t="str">
        <f>IF(TEMPLATE_GROUP="","",INDEX(EndDateList,MATCH(TEMPLATE_GROUP,CodeTemplateList,0),1))</f>
        <v>30.06.2026</v>
      </c>
      <c r="H32" s="1110" t="s">
        <v>1674</v>
      </c>
      <c r="O32" s="1074" t="s">
        <v>1310</v>
      </c>
      <c r="AX32" s="1120" t="s">
        <v>1675</v>
      </c>
      <c r="AZ32" s="1120" t="s">
        <v>1406</v>
      </c>
      <c r="BE32" s="1120">
        <v>2030</v>
      </c>
      <c r="BJ32" s="1068" t="s">
        <v>1562</v>
      </c>
      <c r="BL32" s="1068" t="s">
        <v>1562</v>
      </c>
    </row>
    <row customHeight="1" ht="11.25">
      <c r="A33" s="1074" t="s">
        <v>1676</v>
      </c>
      <c r="O33" s="1074" t="s">
        <v>1335</v>
      </c>
      <c r="AX33" s="1120" t="s">
        <v>1677</v>
      </c>
      <c r="AZ33" s="1120" t="s">
        <v>1311</v>
      </c>
      <c r="BE33" s="1120">
        <v>2031</v>
      </c>
      <c r="BJ33" s="1068" t="s">
        <v>1569</v>
      </c>
      <c r="BL33" s="1068" t="s">
        <v>1569</v>
      </c>
    </row>
    <row customHeight="1" ht="11.25">
      <c r="A34" s="1074" t="s">
        <v>1678</v>
      </c>
      <c r="O34" s="1074" t="s">
        <v>1371</v>
      </c>
      <c r="AX34" s="1120" t="s">
        <v>1679</v>
      </c>
      <c r="BE34" s="1120">
        <v>2032</v>
      </c>
      <c r="BJ34" s="1068" t="s">
        <v>1580</v>
      </c>
      <c r="BL34" s="1068" t="s">
        <v>1580</v>
      </c>
    </row>
    <row customHeight="1" ht="11.25">
      <c r="A35" s="1074" t="s">
        <v>1680</v>
      </c>
      <c r="O35" s="1074" t="s">
        <v>1404</v>
      </c>
      <c r="AX35" s="1120" t="s">
        <v>1681</v>
      </c>
      <c r="AZ35" s="1067" t="s">
        <v>1682</v>
      </c>
      <c r="BE35" s="1120">
        <v>2033</v>
      </c>
      <c r="BL35" s="1068" t="s">
        <v>1683</v>
      </c>
    </row>
    <row customHeight="1" ht="11.25">
      <c r="A36" s="1870" t="s">
        <v>1684</v>
      </c>
      <c r="D36" s="1111" t="s">
        <v>1685</v>
      </c>
      <c r="E36" s="1112" t="s">
        <v>903</v>
      </c>
      <c r="F36" s="1113" t="str">
        <f>INDEX(E37:E41,MATCH(TEMPLATE_SPHERE,F37:F41,0))</f>
        <v>теплоснабжения</v>
      </c>
      <c r="G36" s="1113" t="str">
        <f>INDEX(G37:G41,MATCH(TEMPLATE_SPHERE,F37:F41,0))</f>
        <v>теплоснабжение</v>
      </c>
      <c r="O36" s="1074" t="s">
        <v>1429</v>
      </c>
      <c r="AX36" s="1120" t="s">
        <v>1686</v>
      </c>
      <c r="AZ36" s="1120" t="s">
        <v>1311</v>
      </c>
      <c r="BE36" s="1120">
        <v>2034</v>
      </c>
      <c r="BL36" s="1068" t="s">
        <v>1687</v>
      </c>
    </row>
    <row customHeight="1" ht="11.25">
      <c r="A37" s="1074" t="s">
        <v>1688</v>
      </c>
      <c r="E37" s="407" t="s">
        <v>1689</v>
      </c>
      <c r="F37" s="1114" t="s">
        <v>903</v>
      </c>
      <c r="G37" s="407" t="s">
        <v>1690</v>
      </c>
      <c r="O37" s="1074" t="s">
        <v>1448</v>
      </c>
      <c r="AX37" s="1120" t="s">
        <v>1691</v>
      </c>
      <c r="AZ37" s="1120" t="s">
        <v>1337</v>
      </c>
      <c r="BE37" s="1120">
        <v>2035</v>
      </c>
    </row>
    <row customHeight="1" ht="11.25">
      <c r="A38" s="1074" t="s">
        <v>1692</v>
      </c>
      <c r="E38" s="407" t="s">
        <v>1693</v>
      </c>
      <c r="F38" s="1115" t="s">
        <v>949</v>
      </c>
      <c r="G38" s="407" t="s">
        <v>1694</v>
      </c>
      <c r="O38" s="1074" t="s">
        <v>1465</v>
      </c>
      <c r="AX38" s="1120" t="s">
        <v>1695</v>
      </c>
      <c r="AZ38" s="1120" t="s">
        <v>1372</v>
      </c>
      <c r="BE38" s="1120">
        <v>2036</v>
      </c>
      <c r="BH38" s="1067" t="s">
        <v>1696</v>
      </c>
      <c r="BJ38" s="1067" t="s">
        <v>1697</v>
      </c>
      <c r="BL38" s="1067" t="s">
        <v>1698</v>
      </c>
      <c r="BN38" s="1067" t="s">
        <v>1699</v>
      </c>
    </row>
    <row customHeight="1" ht="11.25">
      <c r="A39" s="1074" t="s">
        <v>1700</v>
      </c>
      <c r="E39" s="407" t="s">
        <v>1701</v>
      </c>
      <c r="F39" s="1115" t="s">
        <v>1002</v>
      </c>
      <c r="G39" s="407" t="s">
        <v>1702</v>
      </c>
      <c r="O39" s="1074" t="s">
        <v>1481</v>
      </c>
      <c r="AX39" s="1120" t="s">
        <v>1703</v>
      </c>
      <c r="AZ39" s="1120" t="s">
        <v>1405</v>
      </c>
      <c r="BE39" s="1120">
        <v>2037</v>
      </c>
      <c r="BH39" s="1068" t="s">
        <v>1704</v>
      </c>
      <c r="BJ39" s="1217" t="s">
        <v>1704</v>
      </c>
      <c r="BL39" s="1217" t="s">
        <v>1704</v>
      </c>
      <c r="BN39" s="1068" t="s">
        <v>1705</v>
      </c>
    </row>
    <row customHeight="1" ht="11.25">
      <c r="A40" s="1074" t="s">
        <v>1706</v>
      </c>
      <c r="E40" s="407" t="s">
        <v>1707</v>
      </c>
      <c r="F40" s="1115" t="s">
        <v>989</v>
      </c>
      <c r="G40" s="407" t="s">
        <v>1708</v>
      </c>
      <c r="O40" s="1074" t="s">
        <v>1497</v>
      </c>
      <c r="AX40" s="1120" t="s">
        <v>1709</v>
      </c>
      <c r="BE40" s="1120">
        <v>2038</v>
      </c>
      <c r="BH40" s="1068" t="s">
        <v>1710</v>
      </c>
      <c r="BJ40" s="1217" t="s">
        <v>1123</v>
      </c>
      <c r="BL40" s="1217" t="s">
        <v>1123</v>
      </c>
      <c r="BN40" s="1068" t="s">
        <v>1157</v>
      </c>
    </row>
    <row customHeight="1" ht="11.25">
      <c r="A41" s="1074" t="s">
        <v>1711</v>
      </c>
      <c r="E41" s="407" t="s">
        <v>1712</v>
      </c>
      <c r="F41" s="1115" t="s">
        <v>1713</v>
      </c>
      <c r="G41" s="407" t="s">
        <v>1712</v>
      </c>
      <c r="O41" s="1074" t="s">
        <v>1513</v>
      </c>
      <c r="AX41" s="1120" t="s">
        <v>1714</v>
      </c>
      <c r="AZ41" s="1067" t="s">
        <v>1715</v>
      </c>
      <c r="BE41" s="1120">
        <v>2039</v>
      </c>
      <c r="BH41" s="1068" t="s">
        <v>1716</v>
      </c>
      <c r="BJ41" s="1217" t="s">
        <v>1119</v>
      </c>
      <c r="BL41" s="1217" t="s">
        <v>1119</v>
      </c>
      <c r="BN41" s="1068" t="s">
        <v>1144</v>
      </c>
    </row>
    <row customHeight="1" ht="11.25">
      <c r="A42" s="1074" t="s">
        <v>1717</v>
      </c>
      <c r="AX42" s="1120" t="s">
        <v>1718</v>
      </c>
      <c r="AZ42" s="1120" t="s">
        <v>1310</v>
      </c>
      <c r="BE42" s="1120">
        <v>2040</v>
      </c>
      <c r="BH42" s="1068" t="s">
        <v>1141</v>
      </c>
      <c r="BJ42" s="1217" t="s">
        <v>1121</v>
      </c>
      <c r="BL42" s="1217" t="s">
        <v>1121</v>
      </c>
      <c r="BN42" s="1068" t="s">
        <v>1719</v>
      </c>
    </row>
    <row customHeight="1" ht="11.25">
      <c r="A43" s="1074" t="s">
        <v>1720</v>
      </c>
      <c r="AX43" s="1120" t="s">
        <v>112</v>
      </c>
      <c r="AZ43" s="1120" t="s">
        <v>1335</v>
      </c>
      <c r="BE43" s="1120">
        <v>2041</v>
      </c>
      <c r="BH43" s="1068" t="s">
        <v>1721</v>
      </c>
      <c r="BJ43" s="1217" t="s">
        <v>1716</v>
      </c>
      <c r="BL43" s="1217" t="s">
        <v>1716</v>
      </c>
      <c r="BN43" s="1068" t="s">
        <v>1722</v>
      </c>
    </row>
    <row customHeight="1" ht="11.25">
      <c r="A44" s="1074" t="s">
        <v>1723</v>
      </c>
      <c r="G44" s="1094">
        <f>YEAR(TODAY())</f>
        <v>2026</v>
      </c>
      <c r="I44" s="799" t="s">
        <v>1724</v>
      </c>
      <c r="J44" s="1089" t="s">
        <v>1725</v>
      </c>
      <c r="K44" s="1089" t="s">
        <v>1726</v>
      </c>
      <c r="AX44" s="1120" t="s">
        <v>1727</v>
      </c>
      <c r="AZ44" s="1120" t="s">
        <v>1371</v>
      </c>
      <c r="BE44" s="1120">
        <v>2042</v>
      </c>
      <c r="BH44" s="1068" t="s">
        <v>1728</v>
      </c>
      <c r="BJ44" s="1217" t="s">
        <v>1141</v>
      </c>
      <c r="BL44" s="1217" t="s">
        <v>1141</v>
      </c>
      <c r="BN44" s="1068" t="s">
        <v>1729</v>
      </c>
    </row>
    <row customHeight="1" ht="11.25">
      <c r="A45" s="1074" t="s">
        <v>1730</v>
      </c>
      <c r="D45" s="1111" t="s">
        <v>1731</v>
      </c>
      <c r="E45" s="1112" t="s">
        <v>1732</v>
      </c>
      <c r="F45" s="797" t="s">
        <v>1733</v>
      </c>
      <c r="G45" s="796" t="s">
        <v>1734</v>
      </c>
      <c r="H45" s="799" t="s">
        <v>1735</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1736</v>
      </c>
      <c r="AZ45" s="1120" t="s">
        <v>1404</v>
      </c>
      <c r="BE45" s="1120">
        <v>2043</v>
      </c>
      <c r="BH45" s="1068" t="s">
        <v>1737</v>
      </c>
      <c r="BJ45" s="1217" t="s">
        <v>1135</v>
      </c>
      <c r="BL45" s="1217" t="s">
        <v>1135</v>
      </c>
      <c r="BN45" s="1068" t="s">
        <v>1738</v>
      </c>
    </row>
    <row customHeight="1" ht="11.25">
      <c r="A46" s="1074" t="s">
        <v>1739</v>
      </c>
      <c r="E46" s="407" t="s">
        <v>27</v>
      </c>
      <c r="F46" s="1114" t="s">
        <v>1740</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1741</v>
      </c>
      <c r="AZ46" s="1120" t="s">
        <v>1429</v>
      </c>
      <c r="BE46" s="1120">
        <v>2044</v>
      </c>
      <c r="BH46" s="1068" t="s">
        <v>1144</v>
      </c>
      <c r="BJ46" s="1217" t="s">
        <v>1125</v>
      </c>
      <c r="BL46" s="1217" t="s">
        <v>1125</v>
      </c>
      <c r="BN46" s="1068" t="s">
        <v>1742</v>
      </c>
    </row>
    <row customHeight="1" ht="11.25">
      <c r="A47" s="1074" t="s">
        <v>1743</v>
      </c>
      <c r="E47" s="407" t="s">
        <v>33</v>
      </c>
      <c r="F47" s="1115" t="s">
        <v>1732</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1744</v>
      </c>
      <c r="AZ47" s="1120" t="s">
        <v>1448</v>
      </c>
      <c r="BE47" s="1120">
        <v>2045</v>
      </c>
      <c r="BH47" s="1068" t="s">
        <v>1719</v>
      </c>
      <c r="BJ47" s="1217" t="s">
        <v>1127</v>
      </c>
      <c r="BL47" s="1217" t="s">
        <v>1127</v>
      </c>
      <c r="BN47" s="1068" t="s">
        <v>1745</v>
      </c>
    </row>
    <row customHeight="1" ht="11.25">
      <c r="A48" s="1074" t="s">
        <v>1746</v>
      </c>
      <c r="E48" s="407" t="s">
        <v>1747</v>
      </c>
      <c r="F48" s="1115" t="s">
        <v>1748</v>
      </c>
      <c r="G48" s="1116" t="str">
        <f>_xlfn.IFERROR(IF(f_year="","01.01."&amp;CURRENT_YEAR,"01.01."&amp;f_year),"01.01."&amp;CURRENT_YEAR)</f>
        <v>01.01.2026</v>
      </c>
      <c r="H48" s="1116" t="str">
        <f>_xlfn.IFERROR(IF(f_year="","31.12."&amp;CURRENT_YEAR,"31.12."&amp;f_year),"31.12."&amp;CURRENT_YEAR)</f>
        <v>31.12.2026</v>
      </c>
      <c r="I48" s="1742">
        <f>IF(f_year="",TRUE,FALSE)</f>
        <v>0</v>
      </c>
      <c r="J48" s="1745" t="s">
        <v>1749</v>
      </c>
      <c r="K48" s="1746"/>
      <c r="AX48" s="1120" t="s">
        <v>1750</v>
      </c>
      <c r="AZ48" s="1120" t="s">
        <v>1465</v>
      </c>
      <c r="BE48" s="1120">
        <v>2046</v>
      </c>
      <c r="BH48" s="1068" t="s">
        <v>1722</v>
      </c>
      <c r="BJ48" s="1217" t="s">
        <v>1129</v>
      </c>
      <c r="BL48" s="1217" t="s">
        <v>1129</v>
      </c>
      <c r="BN48" s="1068" t="s">
        <v>1751</v>
      </c>
    </row>
    <row customHeight="1" ht="11.25">
      <c r="A49" s="1074" t="s">
        <v>1752</v>
      </c>
      <c r="E49" s="407" t="s">
        <v>1753</v>
      </c>
      <c r="F49" s="1115" t="s">
        <v>1754</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1755</v>
      </c>
      <c r="AZ49" s="1120" t="s">
        <v>1481</v>
      </c>
      <c r="BE49" s="1120">
        <v>2047</v>
      </c>
      <c r="BH49" s="1068" t="s">
        <v>1145</v>
      </c>
      <c r="BJ49" s="1217" t="s">
        <v>1131</v>
      </c>
      <c r="BL49" s="1217" t="s">
        <v>1131</v>
      </c>
    </row>
    <row customHeight="1" ht="11.25">
      <c r="A50" s="1074" t="s">
        <v>1756</v>
      </c>
      <c r="E50" s="407" t="s">
        <v>1757</v>
      </c>
      <c r="F50" s="1115" t="s">
        <v>1115</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1758</v>
      </c>
      <c r="AZ50" s="1120" t="s">
        <v>1497</v>
      </c>
      <c r="BE50" s="1120">
        <v>2048</v>
      </c>
      <c r="BH50" s="1068" t="s">
        <v>1729</v>
      </c>
      <c r="BJ50" s="1217" t="s">
        <v>1133</v>
      </c>
      <c r="BL50" s="1217" t="s">
        <v>1133</v>
      </c>
    </row>
    <row customHeight="1" ht="11.25">
      <c r="A51" s="1074" t="s">
        <v>1759</v>
      </c>
      <c r="E51" s="407" t="s">
        <v>1760</v>
      </c>
      <c r="F51" s="1115" t="s">
        <v>1761</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1762</v>
      </c>
      <c r="AZ51" s="1120" t="s">
        <v>1513</v>
      </c>
      <c r="BE51" s="1120">
        <v>2049</v>
      </c>
      <c r="BH51" s="1068" t="s">
        <v>1738</v>
      </c>
      <c r="BJ51" s="1217" t="s">
        <v>1763</v>
      </c>
      <c r="BL51" s="1217" t="s">
        <v>1763</v>
      </c>
    </row>
    <row customHeight="1" ht="11.25">
      <c r="A52" s="1074" t="s">
        <v>1764</v>
      </c>
      <c r="E52" s="407" t="s">
        <v>1765</v>
      </c>
      <c r="F52" s="1115" t="s">
        <v>1766</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1767</v>
      </c>
      <c r="AZ52" s="1120" t="s">
        <v>1311</v>
      </c>
      <c r="BE52" s="1120">
        <v>2050</v>
      </c>
      <c r="BH52" s="1068" t="s">
        <v>1742</v>
      </c>
      <c r="BJ52" s="1217" t="s">
        <v>1144</v>
      </c>
      <c r="BL52" s="1217" t="s">
        <v>1144</v>
      </c>
    </row>
    <row customHeight="1" ht="11.25">
      <c r="A53" s="1074" t="s">
        <v>1768</v>
      </c>
      <c r="E53" s="407" t="s">
        <v>1769</v>
      </c>
      <c r="F53" s="1115" t="s">
        <v>1769</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1770</v>
      </c>
      <c r="K53" s="1746"/>
      <c r="AX53" s="1120" t="s">
        <v>118</v>
      </c>
      <c r="BE53" s="1120">
        <v>2051</v>
      </c>
      <c r="BH53" s="1068" t="s">
        <v>1745</v>
      </c>
      <c r="BJ53" s="1217" t="s">
        <v>1719</v>
      </c>
      <c r="BL53" s="1217" t="s">
        <v>1719</v>
      </c>
    </row>
    <row customHeight="1" ht="11.25">
      <c r="A54" s="1074" t="s">
        <v>1771</v>
      </c>
      <c r="AX54" s="1120" t="s">
        <v>1772</v>
      </c>
      <c r="AZ54" s="1067" t="s">
        <v>1773</v>
      </c>
      <c r="BE54" s="1120">
        <v>2052</v>
      </c>
      <c r="BH54" s="1068" t="s">
        <v>1751</v>
      </c>
      <c r="BJ54" s="1217" t="s">
        <v>1722</v>
      </c>
      <c r="BL54" s="1217" t="s">
        <v>1722</v>
      </c>
    </row>
    <row customHeight="1" ht="11.25">
      <c r="A55" s="1074" t="s">
        <v>1774</v>
      </c>
      <c r="AX55" s="1120" t="s">
        <v>1775</v>
      </c>
      <c r="AZ55" s="1120" t="s">
        <v>1313</v>
      </c>
      <c r="BE55" s="1120">
        <v>2053</v>
      </c>
      <c r="BH55" s="1070" t="s">
        <v>22</v>
      </c>
      <c r="BJ55" s="1217" t="s">
        <v>1145</v>
      </c>
      <c r="BL55" s="1217" t="s">
        <v>1145</v>
      </c>
    </row>
    <row customHeight="1" ht="11.25">
      <c r="A56" s="1074" t="s">
        <v>1776</v>
      </c>
      <c r="D56" s="1118" t="s">
        <v>1777</v>
      </c>
      <c r="E56" s="1095" t="s">
        <v>1778</v>
      </c>
      <c r="F56" s="1074" t="s">
        <v>1779</v>
      </c>
      <c r="AX56" s="1120" t="s">
        <v>1780</v>
      </c>
      <c r="AZ56" s="1120" t="s">
        <v>1339</v>
      </c>
      <c r="BE56" s="1120">
        <v>2054</v>
      </c>
      <c r="BH56" s="1070" t="s">
        <v>22</v>
      </c>
      <c r="BJ56" s="1217" t="s">
        <v>1729</v>
      </c>
      <c r="BL56" s="1217" t="s">
        <v>1729</v>
      </c>
    </row>
    <row customHeight="1" ht="11.25">
      <c r="A57" s="1074" t="s">
        <v>1781</v>
      </c>
      <c r="D57" s="1118" t="s">
        <v>1782</v>
      </c>
      <c r="E57" s="1095" t="s">
        <v>1783</v>
      </c>
      <c r="F57" s="1074" t="s">
        <v>1779</v>
      </c>
      <c r="AX57" s="1120" t="s">
        <v>1784</v>
      </c>
      <c r="AZ57" s="1120" t="s">
        <v>1374</v>
      </c>
      <c r="BE57" s="1120">
        <v>2055</v>
      </c>
      <c r="BJ57" s="1217" t="s">
        <v>1738</v>
      </c>
      <c r="BL57" s="1217" t="s">
        <v>1738</v>
      </c>
    </row>
    <row customHeight="1" ht="11.25">
      <c r="A58" s="1074" t="s">
        <v>1785</v>
      </c>
      <c r="D58" s="1118" t="s">
        <v>1786</v>
      </c>
      <c r="E58" s="1095" t="s">
        <v>116</v>
      </c>
      <c r="F58" s="1074" t="s">
        <v>1779</v>
      </c>
      <c r="AX58" s="1120" t="s">
        <v>1787</v>
      </c>
      <c r="BE58" s="1120">
        <v>2056</v>
      </c>
      <c r="BJ58" s="1217" t="s">
        <v>1742</v>
      </c>
      <c r="BL58" s="1217" t="s">
        <v>1742</v>
      </c>
    </row>
    <row customHeight="1" ht="11.25">
      <c r="A59" s="1074" t="s">
        <v>1788</v>
      </c>
      <c r="D59" s="1118" t="s">
        <v>214</v>
      </c>
      <c r="E59" s="1095" t="s">
        <v>1675</v>
      </c>
      <c r="F59" s="1074" t="s">
        <v>1789</v>
      </c>
      <c r="AX59" s="1120" t="s">
        <v>123</v>
      </c>
      <c r="AZ59" s="1067" t="s">
        <v>1790</v>
      </c>
      <c r="BE59" s="1120">
        <v>2057</v>
      </c>
      <c r="BJ59" s="1217" t="s">
        <v>1745</v>
      </c>
      <c r="BL59" s="1217" t="s">
        <v>1745</v>
      </c>
    </row>
    <row customHeight="1" ht="11.25">
      <c r="A60" s="1074" t="s">
        <v>1791</v>
      </c>
      <c r="D60" s="1118" t="s">
        <v>1792</v>
      </c>
      <c r="E60" s="1095" t="s">
        <v>1675</v>
      </c>
      <c r="F60" s="1074" t="s">
        <v>1789</v>
      </c>
      <c r="AX60" s="1120" t="s">
        <v>1793</v>
      </c>
      <c r="AZ60" s="1120" t="s">
        <v>1314</v>
      </c>
      <c r="BE60" s="1120">
        <v>2058</v>
      </c>
      <c r="BJ60" s="1217" t="s">
        <v>1751</v>
      </c>
      <c r="BL60" s="1217" t="s">
        <v>1751</v>
      </c>
    </row>
    <row customHeight="1" ht="11.25">
      <c r="A61" s="1074" t="s">
        <v>1794</v>
      </c>
      <c r="D61" s="1118" t="s">
        <v>1795</v>
      </c>
      <c r="E61" s="1095" t="s">
        <v>1675</v>
      </c>
      <c r="F61" s="1074" t="s">
        <v>1789</v>
      </c>
      <c r="AX61" s="1120" t="s">
        <v>1796</v>
      </c>
      <c r="AZ61" s="1120" t="s">
        <v>1340</v>
      </c>
      <c r="BE61" s="1120">
        <v>2059</v>
      </c>
      <c r="BL61" s="1217" t="s">
        <v>1137</v>
      </c>
    </row>
    <row customHeight="1" ht="11.25">
      <c r="A62" s="1074" t="s">
        <v>1797</v>
      </c>
      <c r="D62" s="1118" t="s">
        <v>213</v>
      </c>
      <c r="E62" s="1095">
        <v>30</v>
      </c>
      <c r="F62" s="1074" t="s">
        <v>1789</v>
      </c>
      <c r="AZ62" s="1120" t="s">
        <v>1375</v>
      </c>
      <c r="BE62" s="1120">
        <v>2060</v>
      </c>
      <c r="BL62" s="1217" t="s">
        <v>1139</v>
      </c>
    </row>
    <row customHeight="1" ht="11.25">
      <c r="A63" s="1074" t="s">
        <v>1798</v>
      </c>
      <c r="D63" s="1118" t="s">
        <v>1799</v>
      </c>
      <c r="E63" s="1095">
        <v>30</v>
      </c>
      <c r="F63" s="1074" t="s">
        <v>1789</v>
      </c>
      <c r="AZ63" s="1120" t="s">
        <v>1407</v>
      </c>
      <c r="BE63" s="1120">
        <v>2061</v>
      </c>
    </row>
    <row customHeight="1" ht="11.25">
      <c r="A64" s="1074" t="s">
        <v>1800</v>
      </c>
      <c r="D64" s="1118" t="s">
        <v>1801</v>
      </c>
      <c r="E64" s="1095">
        <v>30</v>
      </c>
      <c r="F64" s="1074" t="s">
        <v>1789</v>
      </c>
      <c r="AZ64" s="1120" t="s">
        <v>1430</v>
      </c>
      <c r="BE64" s="1120">
        <v>2062</v>
      </c>
    </row>
    <row customHeight="1" ht="11.25">
      <c r="A65" s="1074" t="s">
        <v>1802</v>
      </c>
      <c r="D65" s="1074"/>
      <c r="BE65" s="1120">
        <v>2063</v>
      </c>
    </row>
    <row customHeight="1" ht="11.25">
      <c r="A66" s="1074" t="s">
        <v>1803</v>
      </c>
      <c r="AZ66" s="1067" t="s">
        <v>1804</v>
      </c>
      <c r="BE66" s="1120">
        <v>2064</v>
      </c>
    </row>
    <row customHeight="1" ht="11.25">
      <c r="A67" s="1074" t="s">
        <v>1805</v>
      </c>
      <c r="AZ67" s="1120" t="s">
        <v>1315</v>
      </c>
      <c r="BE67" s="1120">
        <v>2065</v>
      </c>
    </row>
    <row customHeight="1" ht="11.25">
      <c r="A68" s="1074" t="s">
        <v>1806</v>
      </c>
      <c r="AZ68" s="1120" t="s">
        <v>1341</v>
      </c>
      <c r="BE68" s="1120">
        <v>2066</v>
      </c>
      <c r="BH68" s="1067" t="s">
        <v>1807</v>
      </c>
      <c r="BJ68" s="1067" t="s">
        <v>1808</v>
      </c>
      <c r="BL68" s="1067" t="s">
        <v>1809</v>
      </c>
      <c r="BN68" s="1067" t="s">
        <v>1810</v>
      </c>
    </row>
    <row customHeight="1" ht="11.25">
      <c r="A69" s="1074" t="s">
        <v>1811</v>
      </c>
      <c r="AZ69" s="1120" t="s">
        <v>1376</v>
      </c>
      <c r="BE69" s="1120">
        <v>2067</v>
      </c>
      <c r="BH69" s="1068" t="s">
        <v>1812</v>
      </c>
      <c r="BI69" s="1117" t="s">
        <v>161</v>
      </c>
      <c r="BJ69" s="1068" t="s">
        <v>1813</v>
      </c>
      <c r="BK69" s="1117" t="s">
        <v>161</v>
      </c>
      <c r="BL69" s="1068" t="s">
        <v>1814</v>
      </c>
      <c r="BM69" s="1070" t="s">
        <v>161</v>
      </c>
      <c r="BN69" s="1068" t="s">
        <v>1815</v>
      </c>
    </row>
    <row customHeight="1" ht="11.25">
      <c r="A70" s="1074" t="s">
        <v>1816</v>
      </c>
      <c r="AZ70" s="1120" t="s">
        <v>1408</v>
      </c>
      <c r="BE70" s="1120">
        <v>2068</v>
      </c>
      <c r="BH70" s="1068" t="s">
        <v>1817</v>
      </c>
      <c r="BJ70" s="1068" t="s">
        <v>1818</v>
      </c>
      <c r="BL70" s="1068" t="s">
        <v>1819</v>
      </c>
      <c r="BN70" s="1068" t="s">
        <v>1820</v>
      </c>
    </row>
    <row customHeight="1" ht="11.25">
      <c r="A71" s="1074" t="s">
        <v>1821</v>
      </c>
      <c r="AZ71" s="1120" t="s">
        <v>1410</v>
      </c>
      <c r="BE71" s="1120">
        <v>2069</v>
      </c>
      <c r="BH71" s="1068" t="s">
        <v>1822</v>
      </c>
      <c r="BI71" s="1117" t="s">
        <v>90</v>
      </c>
      <c r="BJ71" s="1068" t="s">
        <v>1823</v>
      </c>
      <c r="BK71" s="1117" t="s">
        <v>90</v>
      </c>
      <c r="BL71" s="1068" t="s">
        <v>1824</v>
      </c>
      <c r="BM71" s="1070" t="s">
        <v>90</v>
      </c>
      <c r="BN71" s="1068" t="s">
        <v>1825</v>
      </c>
    </row>
    <row customHeight="1" ht="11.25">
      <c r="A72" s="1074" t="s">
        <v>1826</v>
      </c>
      <c r="AZ72" s="1120" t="s">
        <v>19</v>
      </c>
      <c r="BE72" s="1120">
        <v>2070</v>
      </c>
      <c r="BH72" s="1068" t="s">
        <v>1827</v>
      </c>
      <c r="BJ72" s="1068" t="s">
        <v>1827</v>
      </c>
      <c r="BL72" s="1068" t="s">
        <v>1827</v>
      </c>
      <c r="BN72" s="1068" t="s">
        <v>1828</v>
      </c>
    </row>
    <row customHeight="1" ht="11.25">
      <c r="A73" s="1074" t="s">
        <v>1829</v>
      </c>
      <c r="BH73" s="1068" t="s">
        <v>1830</v>
      </c>
      <c r="BI73" s="1117" t="s">
        <v>116</v>
      </c>
      <c r="BJ73" s="1068" t="s">
        <v>1831</v>
      </c>
      <c r="BK73" s="1117" t="s">
        <v>116</v>
      </c>
      <c r="BL73" s="1068" t="s">
        <v>1832</v>
      </c>
      <c r="BM73" s="1070" t="s">
        <v>116</v>
      </c>
      <c r="BN73" s="1068" t="s">
        <v>1833</v>
      </c>
    </row>
    <row customHeight="1" ht="11.25">
      <c r="A74" s="1074" t="s">
        <v>1834</v>
      </c>
      <c r="BH74" s="1068" t="s">
        <v>1835</v>
      </c>
      <c r="BJ74" s="1068" t="s">
        <v>1836</v>
      </c>
      <c r="BL74" s="1068" t="s">
        <v>1837</v>
      </c>
      <c r="BN74" s="1068" t="s">
        <v>1838</v>
      </c>
    </row>
    <row customHeight="1" ht="11.25">
      <c r="A75" s="1074" t="s">
        <v>1839</v>
      </c>
      <c r="AZ75" s="1067" t="s">
        <v>1840</v>
      </c>
      <c r="BH75" s="1068" t="s">
        <v>1841</v>
      </c>
      <c r="BJ75" s="1068" t="s">
        <v>1841</v>
      </c>
      <c r="BL75" s="1068" t="s">
        <v>1841</v>
      </c>
    </row>
    <row customHeight="1" ht="11.25">
      <c r="A76" s="1074" t="s">
        <v>1842</v>
      </c>
      <c r="AZ76" s="1120" t="s">
        <v>1324</v>
      </c>
      <c r="BH76" s="1068" t="s">
        <v>1843</v>
      </c>
      <c r="BJ76" s="1068" t="s">
        <v>1844</v>
      </c>
      <c r="BL76" s="1068" t="s">
        <v>1845</v>
      </c>
    </row>
    <row customHeight="1" ht="11.25">
      <c r="A77" s="1074" t="s">
        <v>1846</v>
      </c>
      <c r="AZ77" s="1120" t="s">
        <v>1351</v>
      </c>
    </row>
    <row customHeight="1" ht="11.25">
      <c r="A78" s="1074" t="s">
        <v>1847</v>
      </c>
      <c r="AZ78" s="1120" t="s">
        <v>1383</v>
      </c>
    </row>
    <row customHeight="1" ht="11.25">
      <c r="A79" s="1074" t="s">
        <v>1848</v>
      </c>
      <c r="AZ79" s="1120" t="s">
        <v>1414</v>
      </c>
      <c r="BH79" s="1067" t="s">
        <v>1849</v>
      </c>
      <c r="BJ79" s="1067" t="s">
        <v>1850</v>
      </c>
      <c r="BL79" s="1067" t="s">
        <v>1851</v>
      </c>
    </row>
    <row customHeight="1" ht="11.25">
      <c r="A80" s="1074" t="s">
        <v>1852</v>
      </c>
      <c r="AZ80" s="1120" t="s">
        <v>1435</v>
      </c>
      <c r="BH80" s="1068" t="s">
        <v>1853</v>
      </c>
      <c r="BJ80" s="1068" t="s">
        <v>1854</v>
      </c>
      <c r="BL80" s="1068" t="s">
        <v>1855</v>
      </c>
    </row>
    <row customHeight="1" ht="11.25">
      <c r="A81" s="1074" t="s">
        <v>1856</v>
      </c>
      <c r="AZ81" s="1120" t="s">
        <v>1452</v>
      </c>
      <c r="BH81" s="1068" t="s">
        <v>1857</v>
      </c>
      <c r="BJ81" s="1068" t="s">
        <v>1858</v>
      </c>
      <c r="BL81" s="1068" t="s">
        <v>1859</v>
      </c>
    </row>
    <row customHeight="1" ht="11.25">
      <c r="A82" s="1074" t="s">
        <v>1860</v>
      </c>
      <c r="AZ82" s="1120" t="s">
        <v>1467</v>
      </c>
      <c r="BH82" s="1068" t="s">
        <v>1861</v>
      </c>
      <c r="BJ82" s="1068" t="s">
        <v>1862</v>
      </c>
      <c r="BL82" s="1068" t="s">
        <v>1863</v>
      </c>
    </row>
    <row customHeight="1" ht="11.25">
      <c r="A83" s="1074" t="s">
        <v>1864</v>
      </c>
      <c r="BH83" s="1068" t="s">
        <v>1865</v>
      </c>
      <c r="BJ83" s="1068" t="s">
        <v>1866</v>
      </c>
      <c r="BL83" s="1068" t="s">
        <v>1867</v>
      </c>
    </row>
    <row customHeight="1" ht="11.25">
      <c r="A84" s="1074" t="s">
        <v>1868</v>
      </c>
      <c r="AZ84" s="1067" t="s">
        <v>1869</v>
      </c>
    </row>
    <row customHeight="1" ht="11.25">
      <c r="A85" s="1870" t="s">
        <v>1870</v>
      </c>
      <c r="AZ85" s="1120" t="s">
        <v>1871</v>
      </c>
    </row>
    <row customHeight="1" ht="11.25">
      <c r="A86" s="1074" t="s">
        <v>1872</v>
      </c>
      <c r="AZ86" s="1120" t="s">
        <v>1873</v>
      </c>
      <c r="BH86" s="1067" t="s">
        <v>1874</v>
      </c>
      <c r="BJ86" s="1067" t="s">
        <v>1875</v>
      </c>
      <c r="BL86" s="1067" t="s">
        <v>1876</v>
      </c>
    </row>
    <row customHeight="1" ht="11.25">
      <c r="A87" s="1074" t="s">
        <v>1877</v>
      </c>
      <c r="AZ87" s="1120" t="s">
        <v>1878</v>
      </c>
      <c r="BH87" s="1068" t="s">
        <v>1879</v>
      </c>
      <c r="BJ87" s="1068" t="s">
        <v>1880</v>
      </c>
      <c r="BL87" s="1068" t="s">
        <v>1881</v>
      </c>
    </row>
    <row customHeight="1" ht="11.25">
      <c r="A88" s="1074" t="s">
        <v>1882</v>
      </c>
      <c r="AZ88" s="1606"/>
      <c r="BH88" s="1068" t="s">
        <v>1883</v>
      </c>
      <c r="BJ88" s="1068" t="s">
        <v>1884</v>
      </c>
      <c r="BL88" s="1068" t="s">
        <v>1885</v>
      </c>
    </row>
    <row customHeight="1" ht="11.25">
      <c r="A89" s="1074" t="s">
        <v>1886</v>
      </c>
      <c r="AZ89" s="1067" t="s">
        <v>1887</v>
      </c>
    </row>
    <row customHeight="1" ht="11.25">
      <c r="A90" s="1074" t="s">
        <v>1888</v>
      </c>
      <c r="AZ90" s="1120" t="s">
        <v>1115</v>
      </c>
    </row>
    <row customHeight="1" ht="11.25">
      <c r="A91" s="1074" t="s">
        <v>1889</v>
      </c>
      <c r="AZ91" s="1120" t="s">
        <v>1151</v>
      </c>
      <c r="BH91" s="1067" t="s">
        <v>1890</v>
      </c>
      <c r="BJ91" s="1067" t="s">
        <v>1891</v>
      </c>
      <c r="BL91" s="1067" t="s">
        <v>1892</v>
      </c>
    </row>
    <row customHeight="1" ht="11.25">
      <c r="AZ92" s="1120" t="s">
        <v>1893</v>
      </c>
      <c r="BH92" s="1068" t="s">
        <v>1894</v>
      </c>
      <c r="BJ92" s="1068" t="s">
        <v>1895</v>
      </c>
      <c r="BL92" s="1068" t="s">
        <v>1896</v>
      </c>
    </row>
    <row customHeight="1" ht="11.25">
      <c r="AZ93" s="1120" t="s">
        <v>1897</v>
      </c>
      <c r="BH93" s="1068" t="s">
        <v>1898</v>
      </c>
      <c r="BJ93" s="1068" t="s">
        <v>1899</v>
      </c>
      <c r="BL93" s="1068" t="s">
        <v>1900</v>
      </c>
    </row>
    <row customHeight="1" ht="11.25">
      <c r="AZ94" s="1120" t="s">
        <v>1901</v>
      </c>
    </row>
    <row r="96" customHeight="1" ht="11.25">
      <c r="AZ96" s="1067" t="s">
        <v>1902</v>
      </c>
      <c r="BH96" s="1067" t="s">
        <v>1903</v>
      </c>
      <c r="BJ96" s="1067" t="s">
        <v>1904</v>
      </c>
      <c r="BL96" s="1067" t="s">
        <v>1905</v>
      </c>
      <c r="BN96" s="1067" t="s">
        <v>1906</v>
      </c>
    </row>
    <row customHeight="1" ht="11.25">
      <c r="AZ97" s="1901" t="s">
        <v>1907</v>
      </c>
      <c r="BA97" s="1902" t="s">
        <v>1908</v>
      </c>
      <c r="BH97" s="1068" t="s">
        <v>1909</v>
      </c>
      <c r="BJ97" s="1068" t="s">
        <v>1910</v>
      </c>
      <c r="BL97" s="1068" t="s">
        <v>1911</v>
      </c>
      <c r="BN97" s="1068" t="s">
        <v>1912</v>
      </c>
    </row>
    <row customHeight="1" ht="11.25">
      <c r="AZ98" s="1901" t="s">
        <v>1913</v>
      </c>
      <c r="BA98" s="1902" t="s">
        <v>1914</v>
      </c>
      <c r="BH98" s="1068" t="s">
        <v>1915</v>
      </c>
      <c r="BJ98" s="1068" t="s">
        <v>1916</v>
      </c>
      <c r="BL98" s="1068" t="s">
        <v>1917</v>
      </c>
      <c r="BN98" s="1068" t="s">
        <v>1918</v>
      </c>
    </row>
    <row customHeight="1" ht="22.5">
      <c r="AZ99" s="1901" t="s">
        <v>1919</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1920</v>
      </c>
      <c r="BJ99" s="1068" t="s">
        <v>1921</v>
      </c>
      <c r="BL99" s="1068" t="s">
        <v>1922</v>
      </c>
      <c r="BN99" s="1068" t="s">
        <v>1923</v>
      </c>
    </row>
    <row customHeight="1" ht="22.5">
      <c r="AZ100" s="1901" t="s">
        <v>1924</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1513</v>
      </c>
      <c r="BL100" s="1068" t="s">
        <v>1513</v>
      </c>
      <c r="BN100" s="1068" t="s">
        <v>1925</v>
      </c>
    </row>
    <row customHeight="1" ht="22.5">
      <c r="AZ101" s="1901" t="s">
        <v>1926</v>
      </c>
      <c r="BA101" s="1902" t="s">
        <v>1927</v>
      </c>
      <c r="BN101" s="1068" t="s">
        <v>1928</v>
      </c>
    </row>
    <row customHeight="1" ht="22.5">
      <c r="AZ102" s="1901" t="s">
        <v>1929</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1930</v>
      </c>
    </row>
    <row customHeight="1" ht="11.25">
      <c r="AZ103" s="1901" t="s">
        <v>1931</v>
      </c>
      <c r="BA103" s="1902" t="s">
        <v>1932</v>
      </c>
      <c r="BN103" s="1068" t="s">
        <v>1933</v>
      </c>
    </row>
    <row customHeight="1" ht="11.25">
      <c r="BN104" s="1068" t="s">
        <v>1934</v>
      </c>
    </row>
    <row customHeight="1" ht="11.25">
      <c r="AZ105" s="1692" t="s">
        <v>1935</v>
      </c>
    </row>
    <row customHeight="1" ht="11.25">
      <c r="AZ106" s="1120" t="s">
        <v>1936</v>
      </c>
    </row>
    <row customHeight="1" ht="11.25">
      <c r="AZ107" s="1120" t="s">
        <v>1937</v>
      </c>
      <c r="BH107" s="1067" t="s">
        <v>1938</v>
      </c>
      <c r="BJ107" s="1067" t="s">
        <v>1939</v>
      </c>
      <c r="BL107" s="1067" t="s">
        <v>1940</v>
      </c>
      <c r="BN107" s="1067" t="s">
        <v>1941</v>
      </c>
    </row>
    <row customHeight="1" ht="11.25">
      <c r="AZ108" s="1120" t="s">
        <v>651</v>
      </c>
      <c r="BH108" s="1068" t="s">
        <v>1942</v>
      </c>
      <c r="BJ108" s="1068" t="s">
        <v>1943</v>
      </c>
      <c r="BL108" s="1068" t="s">
        <v>1599</v>
      </c>
      <c r="BN108" s="1068" t="s">
        <v>1944</v>
      </c>
    </row>
    <row customHeight="1" ht="11.25">
      <c r="BH109" s="1068" t="s">
        <v>1945</v>
      </c>
    </row>
    <row customHeight="1" ht="11.25">
      <c r="AZ110" s="1692" t="s">
        <v>1946</v>
      </c>
      <c r="BH110" s="1068" t="s">
        <v>1945</v>
      </c>
    </row>
    <row customHeight="1" ht="11.25">
      <c r="AZ111" s="1901" t="s">
        <v>1907</v>
      </c>
      <c r="BA111" s="1902" t="s">
        <v>1908</v>
      </c>
    </row>
    <row customHeight="1" ht="11.25">
      <c r="AZ112" s="1901" t="s">
        <v>1913</v>
      </c>
      <c r="BA112" s="1902" t="s">
        <v>1914</v>
      </c>
    </row>
    <row customHeight="1" ht="22.5">
      <c r="AZ113" s="1901" t="s">
        <v>1919</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1924</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1947</v>
      </c>
    </row>
    <row customHeight="1" ht="22.5">
      <c r="AZ115" s="1901" t="s">
        <v>1929</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1311</v>
      </c>
    </row>
    <row customHeight="1" ht="11.25">
      <c r="AZ116" s="1901" t="s">
        <v>1931</v>
      </c>
      <c r="BA116" s="1902" t="s">
        <v>1932</v>
      </c>
      <c r="BH116" s="1068" t="s">
        <v>1337</v>
      </c>
    </row>
    <row customHeight="1" ht="11.25">
      <c r="BH117" s="1068" t="s">
        <v>1372</v>
      </c>
    </row>
    <row customHeight="1" ht="11.25">
      <c r="BH118" s="1068" t="s">
        <v>1405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89DE2-5D65-945E-3E68-C79391CE855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379</v>
      </c>
      <c r="J1" s="455" t="s">
        <v>14</v>
      </c>
    </row>
    <row customHeight="1" ht="22.5" hidden="1">
      <c r="A2" s="502"/>
      <c r="B2" s="502"/>
      <c r="C2" s="1730" t="s">
        <v>105</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Карачаево-Черкесская республика</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380</v>
      </c>
      <c r="E9" s="2205"/>
      <c r="F9" s="2205"/>
      <c r="G9" s="2208" t="s">
        <v>381</v>
      </c>
      <c r="J9" s="455">
        <v>11</v>
      </c>
    </row>
    <row customHeight="1" ht="11.549999999999999">
      <c r="A10" s="502"/>
      <c r="B10" s="502"/>
      <c r="C10" s="457"/>
      <c r="D10" s="1474" t="s">
        <v>88</v>
      </c>
      <c r="E10" s="1476" t="s">
        <v>382</v>
      </c>
      <c r="F10" s="1476" t="s">
        <v>383</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КЧРГУП "Теплоэнерго"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1948</v>
      </c>
      <c r="F13" s="1521" t="s">
        <v>386</v>
      </c>
      <c r="G13" s="474"/>
      <c r="H13" s="1533"/>
      <c r="J13" s="455">
        <v>19</v>
      </c>
    </row>
    <row customHeight="1" ht="19.95">
      <c r="A14" s="502"/>
      <c r="B14" s="502"/>
      <c r="C14" s="457"/>
      <c r="D14" s="1523" t="s">
        <v>804</v>
      </c>
      <c r="E14" s="1524" t="s">
        <v>1949</v>
      </c>
      <c r="F14" s="1526"/>
      <c r="G14" s="1525" t="s">
        <v>1950</v>
      </c>
      <c r="H14" s="1533"/>
      <c r="J14" s="455">
        <v>19</v>
      </c>
    </row>
    <row customHeight="1" ht="19.95">
      <c r="A15" s="502"/>
      <c r="B15" s="502"/>
      <c r="C15" s="457"/>
      <c r="D15" s="1523" t="s">
        <v>387</v>
      </c>
      <c r="E15" s="1524" t="s">
        <v>1951</v>
      </c>
      <c r="F15" s="1526"/>
      <c r="G15" s="1525" t="s">
        <v>1952</v>
      </c>
      <c r="H15" s="1533"/>
      <c r="J15" s="455">
        <v>19</v>
      </c>
    </row>
    <row customHeight="1" ht="24">
      <c r="A16" s="502"/>
      <c r="B16" s="502"/>
      <c r="C16" s="457"/>
      <c r="D16" s="1523" t="s">
        <v>390</v>
      </c>
      <c r="E16" s="1522" t="s">
        <v>1953</v>
      </c>
      <c r="F16" s="1531"/>
      <c r="G16" s="474" t="s">
        <v>1954</v>
      </c>
      <c r="H16" s="1533"/>
      <c r="J16" s="455">
        <v>23</v>
      </c>
    </row>
    <row customHeight="1" ht="48.29999999999999">
      <c r="A17" s="502"/>
      <c r="B17" s="502"/>
      <c r="C17" s="457"/>
      <c r="D17" s="1520">
        <v>3</v>
      </c>
      <c r="E17" s="1527" t="s">
        <v>1955</v>
      </c>
      <c r="F17" s="1526"/>
      <c r="G17" s="474" t="s">
        <v>1956</v>
      </c>
      <c r="H17" s="1533"/>
      <c r="J17" s="455">
        <v>46</v>
      </c>
    </row>
    <row customHeight="1" ht="48.29999999999999">
      <c r="A18" s="1475">
        <v>1</v>
      </c>
      <c r="B18" s="502"/>
      <c r="C18" s="1477"/>
      <c r="D18" s="1520" t="s">
        <v>91</v>
      </c>
      <c r="E18" s="1527" t="s">
        <v>1957</v>
      </c>
      <c r="F18" s="1526"/>
      <c r="G18" s="474" t="s">
        <v>1956</v>
      </c>
      <c r="H18" s="1533"/>
      <c r="I18" s="852"/>
      <c r="J18" s="455">
        <v>46</v>
      </c>
    </row>
    <row customHeight="1" ht="23.25">
      <c r="A19" s="502"/>
      <c r="B19" s="502"/>
      <c r="C19" s="457"/>
      <c r="D19" s="1520" t="s">
        <v>116</v>
      </c>
      <c r="E19" s="1527" t="s">
        <v>1958</v>
      </c>
      <c r="F19" s="1521" t="s">
        <v>386</v>
      </c>
      <c r="G19" s="2471" t="s">
        <v>1959</v>
      </c>
      <c r="H19" s="475"/>
      <c r="J19" s="455">
        <v>22</v>
      </c>
    </row>
    <row s="1530" customFormat="1" customHeight="1" ht="5.25" hidden="1">
      <c r="A20" s="502"/>
      <c r="B20" s="502"/>
      <c r="C20" s="1529"/>
      <c r="D20" s="1528" t="s">
        <v>1212</v>
      </c>
      <c r="E20" s="1014"/>
      <c r="F20" s="1013"/>
      <c r="G20" s="2472"/>
      <c r="J20" s="1530">
        <v>0</v>
      </c>
    </row>
    <row customHeight="1" ht="15.75">
      <c r="A21" s="502"/>
      <c r="B21" s="502"/>
      <c r="C21" s="457"/>
      <c r="D21" s="467"/>
      <c r="E21" s="415" t="s">
        <v>419</v>
      </c>
      <c r="F21" s="469"/>
      <c r="G21" s="2473"/>
      <c r="H21" s="1533"/>
      <c r="J21" s="455">
        <v>15</v>
      </c>
    </row>
    <row s="501" customFormat="1" customHeight="1" ht="26.25">
      <c r="A22" s="502"/>
      <c r="B22" s="502"/>
      <c r="C22" s="502"/>
      <c r="D22" s="1520" t="s">
        <v>92</v>
      </c>
      <c r="E22" s="474" t="s">
        <v>1960</v>
      </c>
      <c r="F22" s="1526"/>
      <c r="G22" s="474" t="s">
        <v>1961</v>
      </c>
      <c r="H22" s="1532"/>
      <c r="J22" s="501">
        <v>25</v>
      </c>
    </row>
    <row s="501" customFormat="1" customHeight="1" ht="19.95">
      <c r="A23" s="502"/>
      <c r="B23" s="502"/>
      <c r="C23" s="502"/>
      <c r="D23" s="1520" t="s">
        <v>93</v>
      </c>
      <c r="E23" s="1527" t="s">
        <v>1962</v>
      </c>
      <c r="F23" s="1531"/>
      <c r="G23" s="474" t="s">
        <v>1963</v>
      </c>
      <c r="H23" s="1532"/>
      <c r="J23" s="501">
        <v>19</v>
      </c>
    </row>
    <row s="501" customFormat="1" customHeight="1" ht="144" hidden="1">
      <c r="A24" s="502"/>
      <c r="B24" s="502"/>
      <c r="C24" s="502"/>
      <c r="D24" s="1520" t="s">
        <v>99</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46C408-CEBF-0938-14A8-A4B0E6CDC9E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1964</v>
      </c>
      <c r="G1" s="1631" t="s">
        <v>48</v>
      </c>
      <c r="H1" s="1631" t="s">
        <v>50</v>
      </c>
      <c r="IU1" s="1155" t="s">
        <v>14</v>
      </c>
    </row>
    <row s="1850" customFormat="1" customHeight="1" ht="22.5" hidden="1">
      <c r="A2" s="831"/>
      <c r="B2" s="1160">
        <v>1</v>
      </c>
      <c r="C2" s="1160"/>
      <c r="D2" s="1928" t="s">
        <v>105</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380</v>
      </c>
      <c r="F7" s="2102"/>
      <c r="G7" s="2102"/>
      <c r="H7" s="2102"/>
      <c r="I7" s="2102"/>
      <c r="J7" s="2474" t="s">
        <v>381</v>
      </c>
      <c r="K7" s="500"/>
      <c r="L7" s="500"/>
      <c r="M7" s="500"/>
      <c r="N7" s="500"/>
      <c r="O7" s="226"/>
      <c r="P7" s="500"/>
      <c r="Q7" s="225"/>
      <c r="R7" s="225"/>
      <c r="S7" s="225"/>
      <c r="T7" s="225"/>
      <c r="IU7" s="507">
        <v>14</v>
      </c>
    </row>
    <row s="1819" customFormat="1" customHeight="1" ht="21">
      <c r="A8" s="1155"/>
      <c r="B8" s="1160"/>
      <c r="C8" s="1155"/>
      <c r="D8" s="1495"/>
      <c r="E8" s="1548" t="s">
        <v>88</v>
      </c>
      <c r="F8" s="1540" t="s">
        <v>1964</v>
      </c>
      <c r="G8" s="1540" t="s">
        <v>48</v>
      </c>
      <c r="H8" s="1540" t="s">
        <v>50</v>
      </c>
      <c r="I8" s="1540" t="s">
        <v>1965</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1966</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24955-C018-C1E1-DE19-FD97800A76A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105</v>
      </c>
      <c r="E2" s="1889"/>
      <c r="F2" s="1892" t="str">
        <f>IF(ROIV_INFO_NAME="","",ROIV_INFO_NAME)</f>
        <v>КЧРГУП "Теплоэнерго"</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380</v>
      </c>
      <c r="F7" s="2102"/>
      <c r="G7" s="2102"/>
      <c r="H7" s="2102"/>
      <c r="I7" s="2102"/>
      <c r="J7" s="2102"/>
      <c r="K7" s="2102"/>
      <c r="L7" s="2474" t="s">
        <v>381</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1967</v>
      </c>
      <c r="H9" s="1537" t="s">
        <v>1968</v>
      </c>
      <c r="I9" s="1537" t="s">
        <v>1969</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КЧРГУП "Теплоэнерго"</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1970</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63F0AC-00A8-2263-1FC8-8E6C93C52A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105</v>
      </c>
      <c r="E2" s="1904"/>
      <c r="F2" s="1906" t="str">
        <f>IF(ROIV_INFO_NAME="","",ROIV_INFO_NAME)</f>
        <v>КЧРГУП "Теплоэнерго"</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380</v>
      </c>
      <c r="F7" s="2102"/>
      <c r="G7" s="2102"/>
      <c r="H7" s="2102"/>
      <c r="I7" s="2102"/>
      <c r="J7" s="2102"/>
      <c r="K7" s="2102"/>
      <c r="L7" s="2474" t="s">
        <v>381</v>
      </c>
      <c r="M7" s="1624"/>
      <c r="N7" s="1624"/>
      <c r="O7" s="1624"/>
      <c r="P7" s="1624"/>
      <c r="Q7" s="1624"/>
      <c r="R7" s="1624"/>
      <c r="S7" s="225"/>
      <c r="T7" s="225"/>
      <c r="U7" s="225"/>
      <c r="V7" s="225"/>
      <c r="IW7" s="1609">
        <v>14</v>
      </c>
    </row>
    <row s="1819" customFormat="1" customHeight="1" ht="67.2">
      <c r="A8" s="1631"/>
      <c r="B8" s="1366"/>
      <c r="C8" s="1631"/>
      <c r="D8" s="1515"/>
      <c r="E8" s="2478" t="s">
        <v>88</v>
      </c>
      <c r="F8" s="2478" t="s">
        <v>1971</v>
      </c>
      <c r="G8" s="2480" t="s">
        <v>1972</v>
      </c>
      <c r="H8" s="2481"/>
      <c r="I8" s="2482"/>
      <c r="J8" s="2478" t="s">
        <v>1973</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1967</v>
      </c>
      <c r="H9" s="1894" t="s">
        <v>1968</v>
      </c>
      <c r="I9" s="1894" t="s">
        <v>1969</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КЧРГУП "Теплоэнерго"</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1970</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8FF98-30A3-B9F1-87E8-4B63682798AE}"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105</v>
      </c>
      <c r="E2" s="2127">
        <v>1</v>
      </c>
      <c r="F2" s="2303" t="str">
        <f>IF(region_name="","",region_name)</f>
        <v>Карачаево-Черкесская республика</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1974</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105</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380</v>
      </c>
      <c r="F10" s="2127"/>
      <c r="G10" s="2127"/>
      <c r="H10" s="2127"/>
      <c r="I10" s="2127"/>
      <c r="J10" s="2127"/>
      <c r="K10" s="2127"/>
      <c r="L10" s="2127"/>
      <c r="M10" s="2101"/>
      <c r="N10" s="2478" t="s">
        <v>381</v>
      </c>
      <c r="O10" s="500"/>
      <c r="P10" s="500"/>
      <c r="Q10" s="507">
        <v>14</v>
      </c>
    </row>
    <row s="1819" customFormat="1" customHeight="1" ht="44.25">
      <c r="A11" s="1631"/>
      <c r="B11" s="1366"/>
      <c r="C11" s="1631"/>
      <c r="D11" s="1515"/>
      <c r="E11" s="2492" t="s">
        <v>88</v>
      </c>
      <c r="F11" s="2492" t="s">
        <v>384</v>
      </c>
      <c r="G11" s="2492" t="s">
        <v>1975</v>
      </c>
      <c r="H11" s="2492"/>
      <c r="I11" s="2492" t="s">
        <v>1976</v>
      </c>
      <c r="J11" s="2492"/>
      <c r="K11" s="2492"/>
      <c r="L11" s="2492" t="s">
        <v>1977</v>
      </c>
      <c r="M11" s="2480" t="s">
        <v>1978</v>
      </c>
      <c r="N11" s="2491"/>
      <c r="O11" s="1624"/>
      <c r="P11" s="1624"/>
      <c r="Q11" s="1609">
        <v>42</v>
      </c>
    </row>
    <row s="1819" customFormat="1" customHeight="1" ht="29.25">
      <c r="A12" s="1155"/>
      <c r="B12" s="1160"/>
      <c r="C12" s="1155"/>
      <c r="D12" s="1495"/>
      <c r="E12" s="2478"/>
      <c r="F12" s="2492"/>
      <c r="G12" s="1909" t="s">
        <v>1979</v>
      </c>
      <c r="H12" s="1909" t="s">
        <v>388</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Карачаево-Черкесская республика</v>
      </c>
      <c r="G13" s="2487"/>
      <c r="H13" s="2494"/>
      <c r="I13" s="474"/>
      <c r="J13" s="1905">
        <v>1</v>
      </c>
      <c r="K13" s="1918"/>
      <c r="L13" s="1919"/>
      <c r="M13" s="1919"/>
      <c r="N13" s="2488" t="s">
        <v>1980</v>
      </c>
      <c r="O13" s="1535"/>
      <c r="P13" s="511"/>
      <c r="Q13" s="423">
        <v>22</v>
      </c>
    </row>
    <row s="1850" customFormat="1" customHeight="1" ht="23.25">
      <c r="A14" s="2099"/>
      <c r="B14" s="1160"/>
      <c r="C14" s="1160"/>
      <c r="D14" s="801"/>
      <c r="E14" s="2127"/>
      <c r="F14" s="2486"/>
      <c r="G14" s="2487"/>
      <c r="H14" s="2495"/>
      <c r="I14" s="421"/>
      <c r="J14" s="1500"/>
      <c r="K14" s="1500" t="s">
        <v>1974</v>
      </c>
      <c r="L14" s="1543"/>
      <c r="M14" s="1543"/>
      <c r="N14" s="2489"/>
      <c r="O14" s="1535"/>
      <c r="P14" s="511"/>
      <c r="Q14" s="423">
        <v>22</v>
      </c>
    </row>
    <row s="1850" customFormat="1" customHeight="1" ht="23.25">
      <c r="A15" s="2099"/>
      <c r="B15" s="1160"/>
      <c r="C15" s="412"/>
      <c r="D15" s="801"/>
      <c r="E15" s="421"/>
      <c r="F15" s="1500" t="s">
        <v>1966</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53F828-7EC2-1708-4148-9BB47FA163A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1981</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380</v>
      </c>
      <c r="E8" s="2209"/>
      <c r="F8" s="2209"/>
      <c r="G8" s="2209"/>
      <c r="H8" s="2209"/>
      <c r="I8" s="2209" t="s">
        <v>381</v>
      </c>
      <c r="M8" s="121">
        <v>14</v>
      </c>
    </row>
    <row customHeight="1" ht="29.25">
      <c r="D9" s="2209" t="s">
        <v>88</v>
      </c>
      <c r="E9" s="2209" t="s">
        <v>1982</v>
      </c>
      <c r="F9" s="2209"/>
      <c r="G9" s="2209"/>
      <c r="H9" s="2209"/>
      <c r="I9" s="2209"/>
      <c r="M9" s="121">
        <v>28</v>
      </c>
    </row>
    <row customHeight="1" ht="24">
      <c r="D10" s="2209"/>
      <c r="E10" s="127" t="s">
        <v>1983</v>
      </c>
      <c r="F10" s="127" t="s">
        <v>1984</v>
      </c>
      <c r="G10" s="127" t="s">
        <v>1985</v>
      </c>
      <c r="H10" s="127" t="s">
        <v>470</v>
      </c>
      <c r="I10" s="2209"/>
      <c r="M10" s="121">
        <v>23</v>
      </c>
    </row>
    <row customHeight="1" ht="12" hidden="1">
      <c r="D11" s="87" t="s">
        <v>161</v>
      </c>
      <c r="E11" s="87" t="s">
        <v>91</v>
      </c>
      <c r="F11" s="87" t="s">
        <v>116</v>
      </c>
      <c r="G11" s="87" t="s">
        <v>92</v>
      </c>
      <c r="H11" s="87" t="s">
        <v>93</v>
      </c>
      <c r="I11" s="87" t="s">
        <v>99</v>
      </c>
      <c r="M11" s="121">
        <v>0</v>
      </c>
    </row>
    <row s="1823" customFormat="1" customHeight="1" ht="26.25">
      <c r="A12" s="145" t="s">
        <v>90</v>
      </c>
      <c r="B12" s="125" t="s">
        <v>22</v>
      </c>
      <c r="C12" s="126"/>
      <c r="D12" s="128" t="s">
        <v>161</v>
      </c>
      <c r="E12" s="381"/>
      <c r="F12" s="381"/>
      <c r="G12" s="1734" t="s">
        <v>22</v>
      </c>
      <c r="H12" s="382"/>
      <c r="I12" s="2169" t="s">
        <v>1986</v>
      </c>
      <c r="K12" s="272"/>
      <c r="L12" s="273"/>
      <c r="M12" s="117">
        <v>25</v>
      </c>
    </row>
    <row customHeight="1" ht="15.75">
      <c r="A13" s="121"/>
      <c r="B13" s="121"/>
      <c r="C13" s="121"/>
      <c r="D13" s="109"/>
      <c r="E13" s="130" t="s">
        <v>548</v>
      </c>
      <c r="F13" s="129"/>
      <c r="G13" s="129"/>
      <c r="H13" s="214"/>
      <c r="I13" s="2171"/>
      <c r="M13" s="121">
        <v>15</v>
      </c>
    </row>
    <row customHeight="1" ht="3">
      <c r="A14" s="121"/>
      <c r="B14" s="121"/>
      <c r="C14" s="121"/>
      <c r="M14" s="121">
        <v>3</v>
      </c>
    </row>
    <row customHeight="1" ht="29.25">
      <c r="E15" s="2496" t="s">
        <v>1987</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DC681-F0A8-F472-7EC8-0D7710E964F6}"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1988</v>
      </c>
      <c r="E7" s="2498"/>
      <c r="F7" s="267"/>
      <c r="J7" s="69">
        <v>22</v>
      </c>
    </row>
    <row customHeight="1" ht="3">
      <c r="C8" s="92"/>
      <c r="D8" s="70"/>
      <c r="E8" s="70"/>
      <c r="J8" s="69">
        <v>3</v>
      </c>
    </row>
    <row customHeight="1" ht="16.8">
      <c r="C9" s="92"/>
      <c r="D9" s="105" t="s">
        <v>88</v>
      </c>
      <c r="E9" s="260" t="s">
        <v>1989</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1990</v>
      </c>
      <c r="J13" s="69">
        <v>12</v>
      </c>
    </row>
    <row customHeight="1" ht="3">
      <c r="J14" s="69">
        <v>3</v>
      </c>
    </row>
    <row customHeight="1" ht="23.25">
      <c r="C15" s="137"/>
      <c r="D15" s="2499" t="s">
        <v>1991</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57C306-AFA8-E4B2-1A13-43242B27F0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1992</v>
      </c>
      <c r="E7" s="2100"/>
      <c r="F7" s="267"/>
      <c r="M7" s="69">
        <v>22</v>
      </c>
    </row>
    <row customHeight="1" ht="3">
      <c r="C8" s="92"/>
      <c r="D8" s="70"/>
      <c r="E8" s="70"/>
      <c r="M8" s="69">
        <v>3</v>
      </c>
    </row>
    <row customHeight="1" ht="16.8">
      <c r="C9" s="92"/>
      <c r="D9" s="105" t="s">
        <v>88</v>
      </c>
      <c r="E9" s="108" t="s">
        <v>367</v>
      </c>
      <c r="M9" s="69">
        <v>16</v>
      </c>
    </row>
    <row customHeight="1" ht="12.75">
      <c r="C10" s="92"/>
      <c r="D10" s="87" t="s">
        <v>161</v>
      </c>
      <c r="E10" s="87" t="s">
        <v>104</v>
      </c>
      <c r="M10" s="69">
        <v>12</v>
      </c>
    </row>
    <row customHeight="1" ht="15" hidden="1">
      <c r="C11" s="92"/>
      <c r="D11" s="113">
        <v>0</v>
      </c>
      <c r="E11" s="149"/>
      <c r="M11" s="69">
        <v>0</v>
      </c>
    </row>
    <row customHeight="1" ht="14.699999999999998">
      <c r="C12" s="92"/>
      <c r="D12" s="109"/>
      <c r="E12" s="107" t="s">
        <v>1990</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A497CC-5BE8-71D8-CC6B-F6698FC9A04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359</v>
      </c>
      <c r="M2" s="1553" t="s">
        <v>360</v>
      </c>
      <c r="R2" s="1553" t="s">
        <v>361</v>
      </c>
      <c r="S2" s="1553" t="s">
        <v>360</v>
      </c>
      <c r="X2" s="1553" t="s">
        <v>359</v>
      </c>
      <c r="Y2" s="1553" t="s">
        <v>360</v>
      </c>
      <c r="AD2" s="1553" t="s">
        <v>359</v>
      </c>
      <c r="AE2" s="1553" t="s">
        <v>360</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362</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КЧРГУП "Теплоэнерго"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157</v>
      </c>
      <c r="F8" s="2192" t="s">
        <v>205</v>
      </c>
      <c r="G8" s="2193"/>
      <c r="H8" s="2192" t="s">
        <v>88</v>
      </c>
      <c r="I8" s="2193"/>
      <c r="J8" s="2127" t="s">
        <v>206</v>
      </c>
      <c r="K8" s="1556"/>
      <c r="L8" s="2196" t="s">
        <v>363</v>
      </c>
      <c r="M8" s="2196"/>
      <c r="N8" s="2196"/>
      <c r="O8" s="2196"/>
      <c r="P8" s="2196"/>
      <c r="Q8" s="1557"/>
      <c r="R8" s="2096" t="s">
        <v>364</v>
      </c>
      <c r="S8" s="2197"/>
      <c r="T8" s="2197"/>
      <c r="U8" s="2197"/>
      <c r="V8" s="2197"/>
      <c r="W8" s="1557"/>
      <c r="X8" s="2198" t="s">
        <v>365</v>
      </c>
      <c r="Y8" s="2198"/>
      <c r="Z8" s="2198"/>
      <c r="AA8" s="2198"/>
      <c r="AB8" s="2198"/>
      <c r="AC8" s="1558"/>
      <c r="AD8" s="2127" t="s">
        <v>366</v>
      </c>
      <c r="AE8" s="2127"/>
      <c r="AF8" s="2127"/>
      <c r="AG8" s="2127"/>
      <c r="AH8" s="2101"/>
      <c r="AI8" s="2127" t="s">
        <v>367</v>
      </c>
      <c r="AJ8" s="1574"/>
      <c r="BM8" s="293">
        <v>32</v>
      </c>
    </row>
    <row customHeight="1" ht="23.25">
      <c r="D9" s="2127"/>
      <c r="E9" s="2127"/>
      <c r="F9" s="2175" t="s">
        <v>89</v>
      </c>
      <c r="G9" s="2175" t="s">
        <v>211</v>
      </c>
      <c r="H9" s="2194"/>
      <c r="I9" s="2195"/>
      <c r="J9" s="2101"/>
      <c r="K9" s="1559"/>
      <c r="L9" s="2127" t="s">
        <v>368</v>
      </c>
      <c r="M9" s="2101"/>
      <c r="N9" s="2192" t="s">
        <v>88</v>
      </c>
      <c r="O9" s="2193"/>
      <c r="P9" s="2127" t="s">
        <v>212</v>
      </c>
      <c r="Q9" s="1556"/>
      <c r="R9" s="2127" t="s">
        <v>368</v>
      </c>
      <c r="S9" s="2101"/>
      <c r="T9" s="2192" t="s">
        <v>88</v>
      </c>
      <c r="U9" s="2193"/>
      <c r="V9" s="2127" t="s">
        <v>212</v>
      </c>
      <c r="W9" s="1556"/>
      <c r="X9" s="2127" t="s">
        <v>368</v>
      </c>
      <c r="Y9" s="2101"/>
      <c r="Z9" s="2192" t="s">
        <v>88</v>
      </c>
      <c r="AA9" s="2193"/>
      <c r="AB9" s="2127" t="s">
        <v>369</v>
      </c>
      <c r="AC9" s="1556"/>
      <c r="AD9" s="2127" t="s">
        <v>368</v>
      </c>
      <c r="AE9" s="2101"/>
      <c r="AF9" s="2192" t="s">
        <v>88</v>
      </c>
      <c r="AG9" s="2193"/>
      <c r="AH9" s="2101" t="s">
        <v>369</v>
      </c>
      <c r="AI9" s="2127"/>
      <c r="AJ9" s="1574"/>
      <c r="BM9" s="293">
        <v>22</v>
      </c>
    </row>
    <row customHeight="1" ht="24">
      <c r="D10" s="2175"/>
      <c r="E10" s="2175"/>
      <c r="F10" s="2199"/>
      <c r="G10" s="2199"/>
      <c r="H10" s="2200"/>
      <c r="I10" s="2201"/>
      <c r="J10" s="2192"/>
      <c r="K10" s="1559"/>
      <c r="L10" s="1578" t="s">
        <v>370</v>
      </c>
      <c r="M10" s="1573" t="s">
        <v>371</v>
      </c>
      <c r="N10" s="2194"/>
      <c r="O10" s="2195"/>
      <c r="P10" s="2175"/>
      <c r="Q10" s="1556"/>
      <c r="R10" s="1578" t="s">
        <v>370</v>
      </c>
      <c r="S10" s="1573" t="s">
        <v>371</v>
      </c>
      <c r="T10" s="2194"/>
      <c r="U10" s="2195"/>
      <c r="V10" s="2175"/>
      <c r="W10" s="1556"/>
      <c r="X10" s="1578" t="s">
        <v>370</v>
      </c>
      <c r="Y10" s="1573" t="s">
        <v>371</v>
      </c>
      <c r="Z10" s="2194"/>
      <c r="AA10" s="2195"/>
      <c r="AB10" s="2175"/>
      <c r="AC10" s="1556"/>
      <c r="AD10" s="1578" t="s">
        <v>370</v>
      </c>
      <c r="AE10" s="1573" t="s">
        <v>371</v>
      </c>
      <c r="AF10" s="2194"/>
      <c r="AG10" s="2195"/>
      <c r="AH10" s="2192"/>
      <c r="AI10" s="2175"/>
      <c r="AJ10" s="1574"/>
      <c r="AK10" s="254" t="s">
        <v>372</v>
      </c>
      <c r="AL10" s="254" t="s">
        <v>213</v>
      </c>
      <c r="BM10" s="293">
        <v>23</v>
      </c>
    </row>
    <row customHeight="1" ht="15">
      <c r="D11" s="2183" t="s">
        <v>161</v>
      </c>
      <c r="E11" s="2179" t="s">
        <v>373</v>
      </c>
      <c r="F11" s="2179" t="s">
        <v>374</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104</v>
      </c>
      <c r="E17" s="2179" t="s">
        <v>373</v>
      </c>
      <c r="F17" s="2179" t="s">
        <v>375</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373</v>
      </c>
      <c r="F23" s="2179" t="s">
        <v>376</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373</v>
      </c>
      <c r="F29" s="2179" t="s">
        <v>377</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116</v>
      </c>
      <c r="E35" s="2179" t="s">
        <v>373</v>
      </c>
      <c r="F35" s="2179" t="s">
        <v>378</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F6D11-3358-CC29-068C-965B2EC44ED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1993</v>
      </c>
      <c r="C2" s="2500"/>
      <c r="D2" s="2500"/>
      <c r="E2" s="268"/>
      <c r="F2" s="89">
        <v>22</v>
      </c>
    </row>
    <row customHeight="1" ht="3">
      <c r="F3" s="89">
        <v>3</v>
      </c>
    </row>
    <row customHeight="1" ht="23.25">
      <c r="B4" s="2614" t="s">
        <v>1994</v>
      </c>
      <c r="C4" s="383" t="s">
        <v>1995</v>
      </c>
      <c r="D4" s="383" t="s">
        <v>1996</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6C6138-E94A-3E59-3D1E-4829828E12C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1997</v>
      </c>
    </row>
    <row r="4" s="264" customFormat="1" customHeight="1" ht="15">
      <c r="C4" s="1816"/>
      <c r="D4" s="113"/>
      <c r="E4" s="377"/>
    </row>
    <row r="6" s="1815" customFormat="1" customHeight="1" ht="17.25">
      <c r="A6" s="1815" t="s">
        <v>1998</v>
      </c>
    </row>
    <row r="8" s="264" customFormat="1" customHeight="1" ht="17.25">
      <c r="C8" s="1817"/>
      <c r="D8" s="113"/>
      <c r="E8" s="114"/>
    </row>
    <row r="11" s="1815" customFormat="1" customHeight="1" ht="17.25">
      <c r="A11" s="1815" t="s">
        <v>1999</v>
      </c>
    </row>
    <row r="13" s="1819" customFormat="1" customHeight="1" ht="15">
      <c r="A13" s="2217">
        <v>1</v>
      </c>
      <c r="B13" s="1160"/>
      <c r="C13" s="801" t="s">
        <v>105</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103</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2000</v>
      </c>
    </row>
    <row r="19" s="1850" customFormat="1" customHeight="1" ht="15">
      <c r="A19" s="1882"/>
      <c r="B19" s="1366">
        <v>1</v>
      </c>
      <c r="C19" s="1366"/>
      <c r="D19" s="800" t="s">
        <v>105</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2001</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105</v>
      </c>
      <c r="D23" s="2108" t="s">
        <v>161</v>
      </c>
      <c r="E23" s="2109"/>
      <c r="F23" s="2107" t="s">
        <v>19</v>
      </c>
      <c r="G23" s="2557"/>
      <c r="H23" s="2127">
        <v>1</v>
      </c>
      <c r="I23" s="2559" t="str">
        <f>IF(U23="","",INDEX(TERRITORY_MR_LIST,MATCH(U23,TERRITORY_LIST_ID,0)))</f>
        <v/>
      </c>
      <c r="J23" s="2107" t="s">
        <v>19</v>
      </c>
      <c r="K23" s="832"/>
      <c r="L23" s="1782" t="s">
        <v>161</v>
      </c>
      <c r="M23" s="603"/>
      <c r="N23" s="604"/>
      <c r="O23" s="604"/>
      <c r="P23" s="604"/>
      <c r="Q23" s="604"/>
      <c r="R23" s="604"/>
      <c r="S23" s="604"/>
      <c r="T23" s="604"/>
      <c r="U23" s="605"/>
      <c r="V23" s="604"/>
      <c r="W23" s="604"/>
      <c r="X23" s="595"/>
      <c r="Y23" s="595" t="s">
        <v>169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170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203</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2002</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105</v>
      </c>
      <c r="H29" s="2103">
        <v>1</v>
      </c>
      <c r="I29" s="2562" t="str">
        <f>IF(U29="","",INDEX(TERRITORY_MR_LIST,MATCH(U29,TERRITORY_LIST_ID,0)))</f>
        <v/>
      </c>
      <c r="J29" s="2107" t="s">
        <v>19</v>
      </c>
      <c r="K29" s="832"/>
      <c r="L29" s="1782" t="s">
        <v>161</v>
      </c>
      <c r="M29" s="603"/>
      <c r="N29" s="604"/>
      <c r="O29" s="604"/>
      <c r="P29" s="604"/>
      <c r="Q29" s="604"/>
      <c r="R29" s="604"/>
      <c r="S29" s="604"/>
      <c r="T29" s="604"/>
      <c r="U29" s="605"/>
      <c r="V29" s="604"/>
      <c r="W29" s="604"/>
      <c r="X29" s="595"/>
      <c r="Y29" s="595" t="s">
        <v>169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170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2003</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105</v>
      </c>
      <c r="L34" s="1729" t="s">
        <v>161</v>
      </c>
      <c r="M34" s="811"/>
      <c r="N34" s="812"/>
      <c r="O34" s="604"/>
      <c r="P34" s="604"/>
      <c r="Q34" s="604"/>
      <c r="R34" s="604"/>
      <c r="S34" s="604"/>
      <c r="T34" s="604"/>
      <c r="U34" s="605"/>
      <c r="V34" s="604"/>
      <c r="W34" s="604"/>
      <c r="X34" s="595"/>
      <c r="Y34" s="595" t="s">
        <v>169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2004</v>
      </c>
    </row>
    <row customHeight="1" ht="11.25"/>
    <row s="455" customFormat="1" customHeight="1" ht="22.5">
      <c r="A39" s="1791"/>
      <c r="B39" s="457"/>
      <c r="C39" s="859"/>
      <c r="D39" s="440"/>
      <c r="E39" s="860"/>
      <c r="F39" s="1812"/>
      <c r="G39" s="1822"/>
      <c r="H39" s="475"/>
    </row>
    <row customHeight="1" ht="11.25"/>
    <row s="1815" customFormat="1" customHeight="1" ht="11.25">
      <c r="A41" s="1815" t="s">
        <v>2005</v>
      </c>
    </row>
    <row customHeight="1" ht="11.25"/>
    <row s="455" customFormat="1" customHeight="1" ht="22.5">
      <c r="A43" s="457"/>
      <c r="B43" s="457"/>
      <c r="C43" s="457"/>
      <c r="D43" s="440"/>
      <c r="E43" s="860"/>
      <c r="F43" s="861"/>
      <c r="G43" s="1822"/>
      <c r="H43" s="475"/>
    </row>
    <row customHeight="1" ht="11.25"/>
    <row s="1815" customFormat="1" customHeight="1" ht="11.25">
      <c r="A45" s="1815" t="s">
        <v>2006</v>
      </c>
    </row>
    <row customHeight="1" ht="11.25"/>
    <row s="455" customFormat="1" customHeight="1" ht="24">
      <c r="A47" s="2202" t="s">
        <v>393</v>
      </c>
      <c r="B47" s="502"/>
      <c r="C47" s="2213"/>
      <c r="D47" s="445" t="str">
        <f>A47</f>
        <v>5.1</v>
      </c>
      <c r="E47" s="442" t="s">
        <v>394</v>
      </c>
      <c r="F47" s="1976" t="s">
        <v>386</v>
      </c>
      <c r="G47" s="444" t="s">
        <v>395</v>
      </c>
      <c r="H47" s="475"/>
      <c r="I47" s="852"/>
    </row>
    <row s="455" customFormat="1" customHeight="1" ht="22.5">
      <c r="A48" s="2202"/>
      <c r="B48" s="502"/>
      <c r="C48" s="2213"/>
      <c r="D48" s="440" t="str">
        <f>D47&amp;".1"</f>
        <v>5.1.1</v>
      </c>
      <c r="E48" s="439" t="s">
        <v>396</v>
      </c>
      <c r="F48" s="1977" t="s">
        <v>22</v>
      </c>
      <c r="G48" s="474"/>
      <c r="H48" s="475"/>
      <c r="I48" s="852"/>
    </row>
    <row s="455" customFormat="1" customHeight="1" ht="22.5">
      <c r="A49" s="2202"/>
      <c r="B49" s="502"/>
      <c r="C49" s="2213"/>
      <c r="D49" s="440" t="str">
        <f>D47&amp;".2"</f>
        <v>5.1.2</v>
      </c>
      <c r="E49" s="439" t="s">
        <v>397</v>
      </c>
      <c r="F49" s="1732" t="s">
        <v>22</v>
      </c>
      <c r="G49" s="444" t="s">
        <v>398</v>
      </c>
      <c r="H49" s="475"/>
      <c r="I49" s="852"/>
    </row>
    <row s="455" customFormat="1" customHeight="1" ht="22.5">
      <c r="A50" s="2202"/>
      <c r="B50" s="502"/>
      <c r="C50" s="2213"/>
      <c r="D50" s="440" t="str">
        <f>D47&amp;".3"</f>
        <v>5.1.3</v>
      </c>
      <c r="E50" s="439" t="s">
        <v>399</v>
      </c>
      <c r="F50" s="1977" t="s">
        <v>22</v>
      </c>
      <c r="G50" s="474"/>
      <c r="H50" s="475"/>
      <c r="I50" s="852"/>
    </row>
    <row s="455" customFormat="1" customHeight="1" ht="22.5">
      <c r="A51" s="2202"/>
      <c r="B51" s="502"/>
      <c r="C51" s="2213"/>
      <c r="D51" s="440" t="str">
        <f>D47&amp;".4"</f>
        <v>5.1.4</v>
      </c>
      <c r="E51" s="439" t="s">
        <v>400</v>
      </c>
      <c r="F51" s="1977" t="s">
        <v>22</v>
      </c>
      <c r="G51" s="444" t="s">
        <v>401</v>
      </c>
      <c r="H51" s="475"/>
      <c r="I51" s="852"/>
    </row>
    <row r="54" s="1815" customFormat="1" customHeight="1" ht="17.25">
      <c r="A54" s="1815" t="s">
        <v>2007</v>
      </c>
    </row>
    <row r="56" s="1612" customFormat="1" customHeight="1" ht="18.75">
      <c r="A56" s="89"/>
      <c r="B56" s="1823"/>
      <c r="C56" s="1823"/>
      <c r="D56" s="1824"/>
      <c r="E56" s="1809"/>
      <c r="F56" s="868">
        <v>13</v>
      </c>
      <c r="G56" s="867"/>
      <c r="H56" s="793"/>
      <c r="I56" s="791"/>
      <c r="J56" s="520" t="s">
        <v>66</v>
      </c>
      <c r="K56" s="1825" t="s">
        <v>22</v>
      </c>
      <c r="L56" s="89"/>
      <c r="M56" s="1636"/>
      <c r="N56" s="1636"/>
      <c r="O56" s="1636"/>
      <c r="P56" s="516" t="s">
        <v>472</v>
      </c>
      <c r="Q56" s="516" t="s">
        <v>473</v>
      </c>
      <c r="R56" s="517" t="s">
        <v>474</v>
      </c>
      <c r="S56" s="1636" t="s">
        <v>475</v>
      </c>
      <c r="T56" s="1636"/>
      <c r="U56" s="1636"/>
      <c r="V56" s="1636"/>
    </row>
    <row r="58" s="1815" customFormat="1" customHeight="1" ht="11.25">
      <c r="A58" s="1815" t="s">
        <v>2008</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461</v>
      </c>
      <c r="AQ60" s="1624" t="s">
        <v>461</v>
      </c>
      <c r="AR60" s="1636"/>
      <c r="AS60" s="1636"/>
    </row>
    <row r="62" s="1815" customFormat="1" customHeight="1" ht="11.25">
      <c r="A62" s="1815" t="s">
        <v>2009</v>
      </c>
    </row>
    <row r="64" s="1823" customFormat="1" customHeight="1" ht="15">
      <c r="A64" s="145" t="s">
        <v>90</v>
      </c>
      <c r="B64" s="125" t="s">
        <v>22</v>
      </c>
      <c r="C64" s="1826"/>
      <c r="D64" s="128"/>
      <c r="E64" s="381"/>
      <c r="F64" s="381"/>
      <c r="G64" s="1803"/>
      <c r="H64" s="1825"/>
      <c r="I64" s="1804"/>
      <c r="K64" s="272"/>
      <c r="L64" s="273"/>
    </row>
    <row r="66" s="1815" customFormat="1" customHeight="1" ht="11.25">
      <c r="A66" s="1815" t="s">
        <v>2010</v>
      </c>
    </row>
    <row r="68" s="1635" customFormat="1" customHeight="1" ht="14.25">
      <c r="A68" s="343"/>
      <c r="B68" s="1160"/>
      <c r="C68" s="376"/>
      <c r="D68" s="1810"/>
      <c r="E68" s="886"/>
      <c r="F68" s="1825"/>
      <c r="G68" s="89"/>
      <c r="I68" s="1624"/>
      <c r="J68" s="1624"/>
    </row>
    <row r="70" s="1815" customFormat="1" customHeight="1" ht="11.25">
      <c r="A70" s="1815" t="s">
        <v>2011</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2012</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2013</v>
      </c>
    </row>
    <row r="75" s="1815" customFormat="1" customHeight="1" ht="11.25">
      <c r="A75" s="1815" t="s">
        <v>2014</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2012</v>
      </c>
    </row>
    <row r="79" s="1815" customFormat="1" customHeight="1" ht="11.25">
      <c r="A79" s="1815" t="s">
        <v>2015</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456</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2016</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2017</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2018</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2019</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2020</v>
      </c>
    </row>
    <row r="101" s="1635" customFormat="1" customHeight="1" ht="11.25">
      <c r="A101" s="1166"/>
      <c r="B101" s="1166"/>
      <c r="C101" s="1166"/>
      <c r="D101" s="1160"/>
      <c r="E101" s="1170"/>
      <c r="F101" s="1829"/>
      <c r="G101" s="1830"/>
      <c r="H101" s="2515" t="s">
        <v>161</v>
      </c>
      <c r="I101" s="2516"/>
      <c r="J101" s="2485"/>
      <c r="K101" s="2517"/>
      <c r="L101" s="2107" t="s">
        <v>19</v>
      </c>
      <c r="M101" s="2108"/>
      <c r="N101" s="1986"/>
      <c r="O101" s="1177" t="s">
        <v>456</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2018</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2021</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2022</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2023</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2024</v>
      </c>
    </row>
    <row r="115" s="1850" customFormat="1" customHeight="1" ht="15">
      <c r="A115" s="623"/>
      <c r="B115" s="624"/>
      <c r="C115" s="624"/>
      <c r="D115" s="2578" t="s">
        <v>161</v>
      </c>
      <c r="E115" s="2377" t="s">
        <v>157</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689</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644</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645</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690</v>
      </c>
      <c r="F118" s="2376"/>
      <c r="G118" s="2376"/>
      <c r="H118" s="2376"/>
      <c r="I118" s="2376"/>
      <c r="J118" s="2376"/>
      <c r="K118" s="2376"/>
      <c r="L118" s="2376"/>
      <c r="M118" s="2376"/>
      <c r="N118" s="2376"/>
      <c r="O118" s="2376"/>
      <c r="P118" s="2376"/>
      <c r="Q118" s="558">
        <f>SUMIF(T119:T120,"i",Q119:Q120)</f>
        <v>0</v>
      </c>
      <c r="R118" s="1017"/>
      <c r="S118" s="1798" t="s">
        <v>691</v>
      </c>
      <c r="T118" s="717" t="s">
        <v>692</v>
      </c>
      <c r="U118" s="2374">
        <v>1</v>
      </c>
      <c r="V118" s="2374" t="s">
        <v>655</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695</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693</v>
      </c>
      <c r="F121" s="2376"/>
      <c r="G121" s="2376"/>
      <c r="H121" s="2376"/>
      <c r="I121" s="2376"/>
      <c r="J121" s="2376"/>
      <c r="K121" s="2376"/>
      <c r="L121" s="2376"/>
      <c r="M121" s="2376"/>
      <c r="N121" s="2376"/>
      <c r="O121" s="2376"/>
      <c r="P121" s="2376"/>
      <c r="Q121" s="558">
        <f>SUMIF(T122:T123,"i",Q122:Q123)</f>
        <v>0</v>
      </c>
      <c r="R121" s="1017"/>
      <c r="S121" s="1798" t="s">
        <v>694</v>
      </c>
      <c r="T121" s="717" t="s">
        <v>692</v>
      </c>
      <c r="U121" s="2374">
        <v>1</v>
      </c>
      <c r="V121" s="2374" t="s">
        <v>655</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695</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2025</v>
      </c>
    </row>
    <row r="127" s="1850" customFormat="1" customHeight="1" ht="15" hidden="1">
      <c r="A127" s="623"/>
      <c r="B127" s="624"/>
      <c r="C127" s="624"/>
      <c r="D127" s="2578" t="s">
        <v>161</v>
      </c>
      <c r="E127" s="2377" t="s">
        <v>157</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689</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hidden="1">
      <c r="A128" s="623"/>
      <c r="B128" s="624"/>
      <c r="C128" s="624"/>
      <c r="D128" s="2579"/>
      <c r="E128" s="2377" t="s">
        <v>644</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hidden="1">
      <c r="A129" s="623"/>
      <c r="B129" s="624"/>
      <c r="C129" s="624"/>
      <c r="D129" s="2579"/>
      <c r="E129" s="2377" t="s">
        <v>645</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hidden="1">
      <c r="A130" s="1806"/>
      <c r="B130" s="1160"/>
      <c r="C130" s="412"/>
      <c r="D130" s="2579"/>
      <c r="E130" s="2376" t="s">
        <v>690</v>
      </c>
      <c r="F130" s="2376"/>
      <c r="G130" s="2376"/>
      <c r="H130" s="2376"/>
      <c r="I130" s="2376"/>
      <c r="J130" s="2376"/>
      <c r="K130" s="2376"/>
      <c r="L130" s="2376"/>
      <c r="M130" s="2376"/>
      <c r="N130" s="2376"/>
      <c r="O130" s="2376"/>
      <c r="P130" s="2376"/>
      <c r="Q130" s="558">
        <f>SUMIF(T131:T132,"i",Q131:Q132)</f>
        <v>0</v>
      </c>
      <c r="R130" s="1017"/>
      <c r="S130" s="1798" t="s">
        <v>691</v>
      </c>
      <c r="T130" s="717" t="s">
        <v>692</v>
      </c>
      <c r="U130" s="2374">
        <v>1</v>
      </c>
      <c r="V130" s="2374" t="s">
        <v>655</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hidden="1">
      <c r="A132" s="1806"/>
      <c r="B132" s="1160"/>
      <c r="C132" s="412"/>
      <c r="D132" s="2579"/>
      <c r="E132" s="649" t="s">
        <v>22</v>
      </c>
      <c r="F132" s="1168" t="s">
        <v>22</v>
      </c>
      <c r="G132" s="1168" t="s">
        <v>695</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692</v>
      </c>
      <c r="U133" s="2374">
        <v>1</v>
      </c>
      <c r="V133" s="2374" t="s">
        <v>655</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2026</v>
      </c>
    </row>
    <row r="139" s="1850" customFormat="1" customHeight="1" ht="45">
      <c r="A139" s="1806"/>
      <c r="B139" s="1160"/>
      <c r="C139" s="412"/>
      <c r="D139" s="89"/>
      <c r="E139" s="2572"/>
      <c r="F139" s="2108" t="s">
        <v>161</v>
      </c>
      <c r="G139" s="2575" t="s">
        <v>22</v>
      </c>
      <c r="H139" s="289"/>
      <c r="I139" s="637" t="s">
        <v>161</v>
      </c>
      <c r="J139" s="1807" t="s">
        <v>2027</v>
      </c>
      <c r="K139" s="638" t="s">
        <v>626</v>
      </c>
      <c r="L139" s="2224" t="s">
        <v>626</v>
      </c>
      <c r="M139" s="2577"/>
      <c r="N139" s="638" t="s">
        <v>626</v>
      </c>
      <c r="O139" s="638" t="s">
        <v>626</v>
      </c>
      <c r="P139" s="638" t="s">
        <v>626</v>
      </c>
      <c r="Q139" s="639">
        <f>SUM(Q140:Q142)</f>
        <v>0</v>
      </c>
      <c r="R139" s="639">
        <f>IF(R136=0,0,(Q136/R136)*100)</f>
        <v>0</v>
      </c>
      <c r="S139" s="2179"/>
      <c r="T139" s="717" t="s">
        <v>692</v>
      </c>
      <c r="U139" s="89"/>
      <c r="V139" s="89"/>
      <c r="AC139" s="89"/>
    </row>
    <row s="1850" customFormat="1" customHeight="1" ht="11.25">
      <c r="A140" s="1806"/>
      <c r="B140" s="1160"/>
      <c r="C140" s="412"/>
      <c r="D140" s="89"/>
      <c r="E140" s="2573"/>
      <c r="F140" s="2108"/>
      <c r="G140" s="2575"/>
      <c r="H140" s="2127"/>
      <c r="I140" s="2515" t="s">
        <v>1118</v>
      </c>
      <c r="J140" s="2569"/>
      <c r="K140" s="2570"/>
      <c r="L140" s="640"/>
      <c r="M140" s="641" t="s">
        <v>161</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2028</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2029</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1118</v>
      </c>
      <c r="J147" s="2569"/>
      <c r="K147" s="2570"/>
      <c r="L147" s="640"/>
      <c r="M147" s="641" t="s">
        <v>161</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2028</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161</v>
      </c>
      <c r="N150" s="1795"/>
      <c r="O150" s="642"/>
      <c r="P150" s="643"/>
      <c r="Q150" s="642"/>
      <c r="R150" s="644">
        <v>0</v>
      </c>
      <c r="S150" s="89"/>
      <c r="T150" s="717"/>
      <c r="U150" s="89"/>
      <c r="V150" s="89"/>
      <c r="AC150" s="89"/>
    </row>
    <row r="152" s="1815" customFormat="1" customHeight="1" ht="17.25">
      <c r="A152" s="1815" t="s">
        <v>2030</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161</v>
      </c>
      <c r="N154" s="2504" t="str">
        <f>IF(Z154="","",INDEX(TERRITORY_MR_LIST,MATCH(Z154,TERRITORY_LIST_ID,0)))</f>
        <v/>
      </c>
      <c r="O154" s="2185" t="s">
        <v>66</v>
      </c>
      <c r="P154" s="2108"/>
      <c r="Q154" s="2108" t="s">
        <v>161</v>
      </c>
      <c r="R154" s="2502" t="s">
        <v>22</v>
      </c>
      <c r="S154" s="2107" t="s">
        <v>66</v>
      </c>
      <c r="T154" s="1811"/>
      <c r="U154" s="1811" t="s">
        <v>161</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494</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495</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496</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528</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161</v>
      </c>
      <c r="N160" s="2504" t="str">
        <f>IF(Z160="","",INDEX(TERRITORY_MR_LIST,MATCH(Z160,TERRITORY_LIST_ID,0)))</f>
        <v/>
      </c>
      <c r="O160" s="2185" t="s">
        <v>66</v>
      </c>
      <c r="P160" s="2108"/>
      <c r="Q160" s="2108" t="s">
        <v>161</v>
      </c>
      <c r="R160" s="2502" t="s">
        <v>22</v>
      </c>
      <c r="S160" s="2107" t="s">
        <v>66</v>
      </c>
      <c r="T160" s="1811"/>
      <c r="U160" s="1811" t="s">
        <v>161</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494</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495</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496</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161</v>
      </c>
      <c r="N165" s="2504" t="str">
        <f>IF(Z165="","",INDEX(TERRITORY_MR_LIST,MATCH(Z165,TERRITORY_LIST_ID,0)))</f>
        <v/>
      </c>
      <c r="O165" s="2185" t="s">
        <v>66</v>
      </c>
      <c r="P165" s="2108"/>
      <c r="Q165" s="2108" t="s">
        <v>161</v>
      </c>
      <c r="R165" s="2502" t="s">
        <v>22</v>
      </c>
      <c r="S165" s="2107" t="s">
        <v>66</v>
      </c>
      <c r="T165" s="1811"/>
      <c r="U165" s="1811" t="s">
        <v>161</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494</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495</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161</v>
      </c>
      <c r="R169" s="2502" t="s">
        <v>22</v>
      </c>
      <c r="S169" s="2107" t="s">
        <v>66</v>
      </c>
      <c r="T169" s="1811"/>
      <c r="U169" s="1811" t="s">
        <v>161</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494</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161</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2031</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161</v>
      </c>
      <c r="N176" s="2504" t="str">
        <f>IF(Z176="","",INDEX(TERRITORY_MR_LIST,MATCH(Z176,TERRITORY_LIST_ID,0)))</f>
        <v/>
      </c>
      <c r="O176" s="2185" t="s">
        <v>66</v>
      </c>
      <c r="P176" s="2108"/>
      <c r="Q176" s="2108" t="s">
        <v>161</v>
      </c>
      <c r="R176" s="2502" t="s">
        <v>22</v>
      </c>
      <c r="S176" s="2406" t="s">
        <v>19</v>
      </c>
      <c r="T176" s="1802"/>
      <c r="U176" s="1802" t="s">
        <v>161</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495</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496</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528</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161</v>
      </c>
      <c r="N182" s="2504" t="str">
        <f>IF(Z182="","",INDEX(TERRITORY_MR_LIST,MATCH(Z182,TERRITORY_LIST_ID,0)))</f>
        <v/>
      </c>
      <c r="O182" s="2185" t="s">
        <v>66</v>
      </c>
      <c r="P182" s="2108"/>
      <c r="Q182" s="2108" t="s">
        <v>161</v>
      </c>
      <c r="R182" s="2502" t="s">
        <v>22</v>
      </c>
      <c r="S182" s="2406" t="s">
        <v>19</v>
      </c>
      <c r="T182" s="1802"/>
      <c r="U182" s="1802" t="s">
        <v>161</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495</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496</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161</v>
      </c>
      <c r="N187" s="2504" t="str">
        <f>IF(Z187="","",INDEX(TERRITORY_MR_LIST,MATCH(Z187,TERRITORY_LIST_ID,0)))</f>
        <v/>
      </c>
      <c r="O187" s="2185" t="s">
        <v>66</v>
      </c>
      <c r="P187" s="2108"/>
      <c r="Q187" s="2108" t="s">
        <v>161</v>
      </c>
      <c r="R187" s="2502" t="s">
        <v>22</v>
      </c>
      <c r="S187" s="2406" t="s">
        <v>19</v>
      </c>
      <c r="T187" s="1802"/>
      <c r="U187" s="1802" t="s">
        <v>161</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495</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161</v>
      </c>
      <c r="R191" s="2502" t="s">
        <v>22</v>
      </c>
      <c r="S191" s="2406" t="s">
        <v>19</v>
      </c>
      <c r="T191" s="1802"/>
      <c r="U191" s="1802" t="s">
        <v>161</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2032</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161</v>
      </c>
      <c r="P202" s="2517"/>
      <c r="Q202" s="1580"/>
      <c r="R202" s="2185" t="s">
        <v>66</v>
      </c>
      <c r="S202" s="2185" t="s">
        <v>66</v>
      </c>
      <c r="T202" s="1855"/>
      <c r="U202" s="2108" t="s">
        <v>161</v>
      </c>
      <c r="V202" s="2524" t="str">
        <f>IF(AK202="","",INDEX(TERRITORY_MR_LIST,MATCH(AK202,TERRITORY_LIST_ID,0)))</f>
        <v/>
      </c>
      <c r="W202" s="1581"/>
      <c r="X202" s="2185" t="s">
        <v>66</v>
      </c>
      <c r="Y202" s="2185" t="s">
        <v>19</v>
      </c>
      <c r="Z202" s="1564"/>
      <c r="AA202" s="2108" t="s">
        <v>161</v>
      </c>
      <c r="AB202" s="2526"/>
      <c r="AC202" s="1582"/>
      <c r="AD202" s="2185" t="s">
        <v>66</v>
      </c>
      <c r="AE202" s="2185" t="s">
        <v>19</v>
      </c>
      <c r="AF202" s="1562"/>
      <c r="AG202" s="1811" t="s">
        <v>161</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2033</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2034</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155</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2035</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528</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5FD86-6B88-8D38-7568-EF2432200FA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2036</v>
      </c>
      <c r="B1" s="846"/>
      <c r="C1" s="982" t="s">
        <v>2037</v>
      </c>
      <c r="D1" s="980" t="s">
        <v>903</v>
      </c>
      <c r="E1" s="980" t="s">
        <v>949</v>
      </c>
      <c r="F1" s="980" t="s">
        <v>1002</v>
      </c>
      <c r="G1" s="980" t="s">
        <v>989</v>
      </c>
      <c r="H1" s="980" t="s">
        <v>1713</v>
      </c>
    </row>
    <row customHeight="1" ht="9">
      <c r="A2" s="983" t="s">
        <v>2038</v>
      </c>
      <c r="B2" s="983"/>
      <c r="C2" s="984" t="str">
        <f>INDEX(TEMPLATE_NUMBER_FORM_LIST,MATCH(TEMPLATE_SPHERE,TEMPLATE_SPHERE_LIST,0))</f>
        <v>16</v>
      </c>
      <c r="D2" s="983" t="s">
        <v>1564</v>
      </c>
      <c r="E2" s="983" t="s">
        <v>231</v>
      </c>
      <c r="F2" s="985" t="s">
        <v>231</v>
      </c>
      <c r="G2" s="983" t="s">
        <v>231</v>
      </c>
      <c r="H2" s="986"/>
    </row>
    <row customHeight="1" ht="63">
      <c r="A3" s="846"/>
      <c r="B3" s="846" t="s">
        <v>161</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2039</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2040</v>
      </c>
      <c r="B4" s="846" t="s">
        <v>104</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2041</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2042</v>
      </c>
    </row>
    <row customHeight="1" ht="117">
      <c r="A5" s="846" t="s">
        <v>2043</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2044</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2045</v>
      </c>
    </row>
    <row customHeight="1" ht="90">
      <c r="A6" s="846" t="s">
        <v>2046</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2047</v>
      </c>
      <c r="B7" s="846" t="s">
        <v>116</v>
      </c>
      <c r="C7" s="984" t="str">
        <f>IF(TEMPLATE_SPHERE="HEAT",D7,E7)</f>
        <v>Форма 11. Информация о расходах на капитальный и текущий ремонт основных средств</v>
      </c>
      <c r="D7" s="846" t="s">
        <v>2048</v>
      </c>
      <c r="E7" s="846" t="s">
        <v>2049</v>
      </c>
      <c r="F7" s="986"/>
      <c r="G7" s="986"/>
      <c r="H7" s="986"/>
    </row>
    <row customHeight="1" ht="108">
      <c r="A8" s="846" t="s">
        <v>2050</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1252</v>
      </c>
      <c r="E8" s="846" t="s">
        <v>2051</v>
      </c>
      <c r="F8" s="986"/>
      <c r="G8" s="986"/>
      <c r="H8" s="986"/>
    </row>
    <row customHeight="1" ht="99">
      <c r="A9" s="846" t="s">
        <v>2052</v>
      </c>
      <c r="B9" s="846"/>
      <c r="C9" s="846" t="s">
        <v>2053</v>
      </c>
      <c r="D9" s="846"/>
      <c r="E9" s="846"/>
      <c r="F9" s="986"/>
      <c r="G9" s="986"/>
      <c r="H9" s="986"/>
    </row>
    <row customHeight="1" ht="126">
      <c r="A10" s="846" t="s">
        <v>2054</v>
      </c>
      <c r="B10" s="846"/>
      <c r="C10" s="846" t="s">
        <v>2055</v>
      </c>
      <c r="D10" s="846"/>
      <c r="E10" s="846"/>
      <c r="F10" s="986"/>
      <c r="G10" s="986"/>
      <c r="H10" s="986"/>
    </row>
    <row customHeight="1" ht="108">
      <c r="A11" s="846" t="s">
        <v>2056</v>
      </c>
      <c r="B11" s="846"/>
      <c r="C11" s="846" t="s">
        <v>2057</v>
      </c>
      <c r="D11" s="846"/>
      <c r="E11" s="846"/>
      <c r="F11" s="986"/>
      <c r="G11" s="986"/>
      <c r="H11" s="986"/>
    </row>
    <row customHeight="1" ht="54">
      <c r="A12" s="846" t="s">
        <v>2058</v>
      </c>
      <c r="B12" s="846"/>
      <c r="C12" s="846" t="s">
        <v>2059</v>
      </c>
      <c r="D12" s="846"/>
      <c r="E12" s="846"/>
      <c r="F12" s="986"/>
      <c r="G12" s="986"/>
      <c r="H12" s="986"/>
    </row>
    <row customHeight="1" ht="45">
      <c r="A13" s="846" t="s">
        <v>2060</v>
      </c>
      <c r="B13" s="846"/>
      <c r="C13" s="846" t="s">
        <v>2061</v>
      </c>
      <c r="D13" s="846"/>
      <c r="E13" s="846"/>
      <c r="F13" s="986"/>
      <c r="G13" s="986"/>
      <c r="H13" s="986"/>
    </row>
    <row customHeight="1" ht="117">
      <c r="A14" s="846" t="s">
        <v>2062</v>
      </c>
      <c r="B14" s="846"/>
      <c r="C14" s="846" t="s">
        <v>2063</v>
      </c>
      <c r="D14" s="846"/>
      <c r="E14" s="846"/>
      <c r="F14" s="986"/>
      <c r="G14" s="986"/>
      <c r="H14" s="986"/>
    </row>
    <row customHeight="1" ht="117">
      <c r="A15" s="846" t="s">
        <v>2064</v>
      </c>
      <c r="B15" s="846"/>
      <c r="C15" s="846" t="s">
        <v>2065</v>
      </c>
      <c r="D15" s="846"/>
      <c r="E15" s="846"/>
      <c r="F15" s="986"/>
      <c r="G15" s="986"/>
      <c r="H15" s="986"/>
    </row>
    <row customHeight="1" ht="63">
      <c r="A16" s="846" t="s">
        <v>2066</v>
      </c>
      <c r="B16" s="846"/>
      <c r="C16" s="846" t="s">
        <v>2067</v>
      </c>
      <c r="D16" s="846"/>
      <c r="E16" s="846"/>
      <c r="F16" s="986"/>
      <c r="G16" s="986"/>
      <c r="H16" s="986"/>
    </row>
    <row customHeight="1" ht="54">
      <c r="A17" s="846" t="s">
        <v>2068</v>
      </c>
      <c r="B17" s="846"/>
      <c r="C17" s="984" t="s">
        <v>2069</v>
      </c>
      <c r="D17" s="846"/>
      <c r="E17" s="846"/>
      <c r="F17" s="986"/>
      <c r="G17" s="986"/>
      <c r="H17" s="986"/>
    </row>
    <row customHeight="1" ht="27">
      <c r="A18" s="846" t="s">
        <v>2070</v>
      </c>
      <c r="B18" s="846"/>
      <c r="C18" s="984" t="s">
        <v>2071</v>
      </c>
      <c r="D18" s="846"/>
      <c r="E18" s="846"/>
      <c r="F18" s="986"/>
      <c r="G18" s="986"/>
      <c r="H18" s="986"/>
    </row>
    <row customHeight="1" ht="54">
      <c r="A19" s="846" t="s">
        <v>2072</v>
      </c>
      <c r="B19" s="846"/>
      <c r="C19" s="984" t="s">
        <v>2073</v>
      </c>
      <c r="D19" s="846"/>
      <c r="E19" s="846"/>
      <c r="F19" s="986"/>
      <c r="G19" s="986"/>
      <c r="H19" s="986"/>
    </row>
    <row customHeight="1" ht="36">
      <c r="A20" s="846" t="s">
        <v>2074</v>
      </c>
      <c r="B20" s="846"/>
      <c r="C20" s="984" t="s">
        <v>2075</v>
      </c>
      <c r="D20" s="846"/>
      <c r="E20" s="846"/>
      <c r="F20" s="986"/>
      <c r="G20" s="986"/>
      <c r="H20" s="986"/>
    </row>
    <row customHeight="1" ht="36">
      <c r="A21" s="846" t="s">
        <v>2076</v>
      </c>
      <c r="B21" s="846"/>
      <c r="C21" s="984" t="s">
        <v>2077</v>
      </c>
      <c r="D21" s="846"/>
      <c r="E21" s="846"/>
      <c r="F21" s="986"/>
      <c r="G21" s="986"/>
      <c r="H21" s="986"/>
    </row>
    <row customHeight="1" ht="27">
      <c r="A22" s="846" t="s">
        <v>2078</v>
      </c>
      <c r="B22" s="846"/>
      <c r="C22" s="984" t="s">
        <v>2079</v>
      </c>
      <c r="D22" s="846"/>
      <c r="E22" s="846"/>
      <c r="F22" s="986"/>
      <c r="G22" s="986"/>
      <c r="H22" s="986"/>
    </row>
    <row customHeight="1" ht="36">
      <c r="A23" s="846" t="s">
        <v>2080</v>
      </c>
      <c r="B23" s="846"/>
      <c r="C23" s="984" t="s">
        <v>2081</v>
      </c>
      <c r="D23" s="846"/>
      <c r="E23" s="846"/>
      <c r="F23" s="986"/>
      <c r="G23" s="986"/>
      <c r="H23" s="986"/>
    </row>
    <row customHeight="1" ht="28.5">
      <c r="A24" s="846" t="s">
        <v>2082</v>
      </c>
      <c r="B24" s="846"/>
      <c r="C24" s="984" t="s">
        <v>2083</v>
      </c>
      <c r="D24" s="846"/>
      <c r="E24" s="846"/>
      <c r="F24" s="986"/>
      <c r="G24" s="986"/>
      <c r="H24" s="986"/>
    </row>
    <row customHeight="1" ht="36">
      <c r="A25" s="846" t="s">
        <v>2084</v>
      </c>
      <c r="B25" s="846"/>
      <c r="C25" s="984" t="s">
        <v>2085</v>
      </c>
      <c r="D25" s="846"/>
      <c r="E25" s="846"/>
      <c r="F25" s="986"/>
      <c r="G25" s="986"/>
      <c r="H25" s="986"/>
    </row>
    <row customHeight="1" ht="27">
      <c r="A26" s="846" t="s">
        <v>2086</v>
      </c>
      <c r="B26" s="846"/>
      <c r="C26" s="984" t="s">
        <v>2087</v>
      </c>
      <c r="D26" s="846"/>
      <c r="E26" s="846"/>
      <c r="F26" s="986"/>
      <c r="G26" s="986"/>
      <c r="H26" s="986"/>
    </row>
    <row customHeight="1" ht="36">
      <c r="A27" s="846" t="s">
        <v>2088</v>
      </c>
      <c r="B27" s="846"/>
      <c r="C27" s="984" t="s">
        <v>2089</v>
      </c>
      <c r="D27" s="846"/>
      <c r="E27" s="846"/>
      <c r="F27" s="986"/>
      <c r="G27" s="986"/>
      <c r="H27" s="986"/>
    </row>
    <row customHeight="1" ht="28.5">
      <c r="A28" s="846" t="s">
        <v>2090</v>
      </c>
      <c r="B28" s="846"/>
      <c r="C28" s="984" t="s">
        <v>2091</v>
      </c>
      <c r="D28" s="846"/>
      <c r="E28" s="846"/>
      <c r="F28" s="986"/>
      <c r="G28" s="986"/>
      <c r="H28" s="986"/>
    </row>
    <row customHeight="1" ht="126">
      <c r="A29" s="846" t="s">
        <v>2092</v>
      </c>
      <c r="B29" s="846" t="s">
        <v>1664</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2093</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2094</v>
      </c>
    </row>
    <row customHeight="1" ht="36">
      <c r="A30" s="846" t="s">
        <v>2095</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2096</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2097</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2098</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2099</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2100</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2101</v>
      </c>
    </row>
    <row customHeight="1" ht="9">
      <c r="A33" s="846"/>
      <c r="B33" s="846"/>
      <c r="C33" s="984"/>
      <c r="D33" s="846"/>
      <c r="E33" s="846"/>
      <c r="F33" s="986"/>
      <c r="G33" s="986"/>
      <c r="H33" s="986"/>
    </row>
    <row customHeight="1" ht="9">
      <c r="A34" s="846"/>
      <c r="B34" s="846" t="s">
        <v>1602</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6D268F8-6A18-595F-70B8-33ADCDDB2B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2102</v>
      </c>
      <c r="D1" s="898"/>
      <c r="E1" s="898"/>
      <c r="F1" s="898"/>
      <c r="G1" s="898"/>
      <c r="H1" s="898" t="s">
        <v>2103</v>
      </c>
      <c r="I1" s="898"/>
      <c r="J1" s="898"/>
      <c r="K1" s="898"/>
      <c r="L1" s="898"/>
      <c r="M1" s="898" t="s">
        <v>2104</v>
      </c>
      <c r="N1" s="898" t="s">
        <v>2105</v>
      </c>
      <c r="O1" s="2592" t="s">
        <v>2106</v>
      </c>
      <c r="P1" s="2592"/>
      <c r="Q1" s="2592"/>
      <c r="R1" s="2592"/>
      <c r="S1" s="2592"/>
      <c r="T1" s="2592" t="s">
        <v>2104</v>
      </c>
      <c r="U1" s="2592"/>
      <c r="V1" s="2592"/>
      <c r="W1" s="2592"/>
      <c r="X1" s="2592"/>
      <c r="Y1" s="999"/>
      <c r="Z1" s="2592" t="s">
        <v>2107</v>
      </c>
      <c r="AA1" s="2592"/>
      <c r="AB1" s="2592"/>
      <c r="AC1" s="2592"/>
      <c r="AD1" s="2592"/>
    </row>
    <row customHeight="1" ht="18">
      <c r="A2" s="846"/>
      <c r="B2" s="846"/>
      <c r="C2" s="841" t="s">
        <v>903</v>
      </c>
      <c r="D2" s="841" t="s">
        <v>949</v>
      </c>
      <c r="E2" s="841" t="s">
        <v>1002</v>
      </c>
      <c r="F2" s="841" t="s">
        <v>989</v>
      </c>
      <c r="G2" s="841" t="s">
        <v>1713</v>
      </c>
      <c r="H2" s="843"/>
      <c r="I2" s="843"/>
      <c r="J2" s="843"/>
      <c r="K2" s="843"/>
      <c r="L2" s="843"/>
      <c r="M2" s="843"/>
      <c r="N2" s="843"/>
      <c r="O2" s="841" t="s">
        <v>903</v>
      </c>
      <c r="P2" s="841" t="s">
        <v>949</v>
      </c>
      <c r="Q2" s="841" t="s">
        <v>989</v>
      </c>
      <c r="R2" s="841" t="s">
        <v>1002</v>
      </c>
      <c r="S2" s="841" t="s">
        <v>1713</v>
      </c>
      <c r="T2" s="841" t="s">
        <v>903</v>
      </c>
      <c r="U2" s="841" t="s">
        <v>949</v>
      </c>
      <c r="V2" s="841" t="s">
        <v>989</v>
      </c>
      <c r="W2" s="841" t="s">
        <v>1002</v>
      </c>
      <c r="X2" s="841" t="s">
        <v>1713</v>
      </c>
      <c r="Y2" s="841"/>
      <c r="Z2" s="841" t="s">
        <v>903</v>
      </c>
      <c r="AA2" s="850" t="s">
        <v>949</v>
      </c>
      <c r="AB2" s="841" t="s">
        <v>989</v>
      </c>
      <c r="AC2" s="841" t="s">
        <v>1002</v>
      </c>
      <c r="AD2" s="841" t="s">
        <v>1713</v>
      </c>
    </row>
    <row customHeight="1" ht="162">
      <c r="A3" s="845" t="s">
        <v>27</v>
      </c>
      <c r="B3" s="845"/>
      <c r="C3" s="2596" t="s">
        <v>2108</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2109</v>
      </c>
      <c r="AA3" s="843" t="s">
        <v>2110</v>
      </c>
      <c r="AB3" s="846" t="s">
        <v>2111</v>
      </c>
      <c r="AC3" s="846" t="s">
        <v>2112</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107</v>
      </c>
      <c r="D11" s="2599" t="s">
        <v>1648</v>
      </c>
      <c r="E11" s="2599" t="s">
        <v>1744</v>
      </c>
      <c r="F11" s="2599" t="s">
        <v>132</v>
      </c>
      <c r="G11" s="2599"/>
      <c r="H11" s="898" t="s">
        <v>2113</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2114</v>
      </c>
      <c r="U11" s="843" t="s">
        <v>2115</v>
      </c>
      <c r="V11" s="843"/>
      <c r="W11" s="843"/>
      <c r="X11" s="843"/>
      <c r="Y11" s="1000"/>
      <c r="Z11" s="846" t="s">
        <v>2116</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2117</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2118</v>
      </c>
      <c r="U12" s="843" t="s">
        <v>2119</v>
      </c>
      <c r="V12" s="843"/>
      <c r="W12" s="843"/>
      <c r="X12" s="843"/>
      <c r="Y12" s="1000"/>
      <c r="Z12" s="846" t="s">
        <v>2120</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2121</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2122</v>
      </c>
      <c r="U13" s="844" t="s">
        <v>2123</v>
      </c>
      <c r="V13" s="844"/>
      <c r="W13" s="844"/>
      <c r="X13" s="843"/>
      <c r="Y13" s="1000"/>
      <c r="Z13" s="846" t="s">
        <v>2124</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2125</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2126</v>
      </c>
      <c r="AA14" s="849" t="s">
        <v>2126</v>
      </c>
      <c r="AB14" s="846"/>
      <c r="AC14" s="846"/>
      <c r="AD14" s="846"/>
    </row>
    <row customHeight="1" ht="108">
      <c r="A15" s="2593"/>
      <c r="B15" s="899">
        <v>5</v>
      </c>
      <c r="C15" s="2600"/>
      <c r="D15" s="2600"/>
      <c r="E15" s="2600"/>
      <c r="F15" s="2600"/>
      <c r="G15" s="2600"/>
      <c r="H15" s="2594" t="s">
        <v>2127</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2128</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2129</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2129</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1747</v>
      </c>
      <c r="B18" s="899">
        <v>1</v>
      </c>
      <c r="C18" s="843" t="s">
        <v>2113</v>
      </c>
      <c r="D18" s="967" t="s">
        <v>2113</v>
      </c>
      <c r="E18" s="843" t="s">
        <v>2113</v>
      </c>
      <c r="F18" s="843" t="s">
        <v>2113</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2130</v>
      </c>
      <c r="U18" s="846" t="s">
        <v>2131</v>
      </c>
      <c r="V18" s="846" t="s">
        <v>2132</v>
      </c>
      <c r="W18" s="846" t="s">
        <v>2133</v>
      </c>
      <c r="X18" s="843"/>
      <c r="Y18" s="1000"/>
      <c r="Z18" s="846" t="s">
        <v>2134</v>
      </c>
      <c r="AA18" s="849" t="s">
        <v>2135</v>
      </c>
      <c r="AB18" s="849" t="s">
        <v>2135</v>
      </c>
      <c r="AC18" s="849" t="s">
        <v>2135</v>
      </c>
      <c r="AD18" s="846"/>
    </row>
    <row customHeight="1" ht="36">
      <c r="A19" s="845"/>
      <c r="B19" s="899">
        <v>2</v>
      </c>
      <c r="C19" s="843" t="s">
        <v>2117</v>
      </c>
      <c r="D19" s="967" t="s">
        <v>2117</v>
      </c>
      <c r="E19" s="843" t="s">
        <v>2117</v>
      </c>
      <c r="F19" s="843" t="s">
        <v>2117</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2136</v>
      </c>
      <c r="U19" s="846" t="s">
        <v>2137</v>
      </c>
      <c r="V19" s="846" t="s">
        <v>2138</v>
      </c>
      <c r="W19" s="846" t="s">
        <v>2139</v>
      </c>
      <c r="X19" s="843"/>
      <c r="Y19" s="1000"/>
      <c r="Z19" s="846" t="s">
        <v>2140</v>
      </c>
      <c r="AA19" s="849" t="s">
        <v>2140</v>
      </c>
      <c r="AB19" s="849" t="s">
        <v>2140</v>
      </c>
      <c r="AC19" s="849" t="s">
        <v>2140</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804</v>
      </c>
      <c r="P20" s="957" t="s">
        <v>804</v>
      </c>
      <c r="Q20" s="957" t="s">
        <v>804</v>
      </c>
      <c r="R20" s="957" t="s">
        <v>804</v>
      </c>
      <c r="S20" s="957"/>
      <c r="T20" s="964" t="s">
        <v>2141</v>
      </c>
      <c r="U20" s="846" t="s">
        <v>2142</v>
      </c>
      <c r="V20" s="846" t="s">
        <v>2143</v>
      </c>
      <c r="W20" s="846" t="s">
        <v>2144</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387</v>
      </c>
      <c r="P21" s="957"/>
      <c r="Q21" s="957"/>
      <c r="R21" s="957"/>
      <c r="S21" s="957"/>
      <c r="T21" s="964" t="s">
        <v>2145</v>
      </c>
      <c r="U21" s="846"/>
      <c r="V21" s="846"/>
      <c r="W21" s="846"/>
      <c r="X21" s="843"/>
      <c r="Y21" s="1000"/>
      <c r="Z21" s="846" t="s">
        <v>2146</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387</v>
      </c>
      <c r="R22" s="957"/>
      <c r="S22" s="957"/>
      <c r="T22" s="964"/>
      <c r="U22" s="846"/>
      <c r="V22" s="846" t="s">
        <v>2147</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390</v>
      </c>
      <c r="R23" s="957"/>
      <c r="S23" s="957"/>
      <c r="T23" s="964"/>
      <c r="U23" s="846"/>
      <c r="V23" s="846" t="s">
        <v>2148</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824</v>
      </c>
      <c r="R24" s="957"/>
      <c r="S24" s="957"/>
      <c r="T24" s="964"/>
      <c r="U24" s="846"/>
      <c r="V24" s="846" t="s">
        <v>2149</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390</v>
      </c>
      <c r="P25" s="957" t="s">
        <v>387</v>
      </c>
      <c r="Q25" s="957" t="s">
        <v>831</v>
      </c>
      <c r="R25" s="957" t="s">
        <v>387</v>
      </c>
      <c r="S25" s="957"/>
      <c r="T25" s="964" t="s">
        <v>2150</v>
      </c>
      <c r="U25" s="846" t="s">
        <v>2150</v>
      </c>
      <c r="V25" s="846" t="s">
        <v>2150</v>
      </c>
      <c r="W25" s="846" t="s">
        <v>2150</v>
      </c>
      <c r="X25" s="843"/>
      <c r="Y25" s="1000"/>
      <c r="Z25" s="846"/>
      <c r="AA25" s="849"/>
      <c r="AB25" s="846"/>
      <c r="AC25" s="846"/>
      <c r="AD25" s="846"/>
    </row>
    <row customHeight="1" ht="18">
      <c r="A26" s="845"/>
      <c r="B26" s="899">
        <v>9</v>
      </c>
      <c r="C26" s="843" t="s">
        <v>748</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820</v>
      </c>
      <c r="P26" s="957" t="s">
        <v>814</v>
      </c>
      <c r="Q26" s="957" t="s">
        <v>2151</v>
      </c>
      <c r="R26" s="957" t="s">
        <v>814</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2152</v>
      </c>
      <c r="V26" s="964" t="s">
        <v>2152</v>
      </c>
      <c r="W26" s="964" t="s">
        <v>2152</v>
      </c>
      <c r="X26" s="843"/>
      <c r="Y26" s="1000"/>
      <c r="Z26" s="846"/>
      <c r="AA26" s="849"/>
      <c r="AB26" s="846"/>
      <c r="AC26" s="846"/>
      <c r="AD26" s="846"/>
    </row>
    <row customHeight="1" ht="18">
      <c r="A27" s="845"/>
      <c r="B27" s="899">
        <v>10</v>
      </c>
      <c r="C27" s="843" t="s">
        <v>752</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822</v>
      </c>
      <c r="P27" s="957" t="s">
        <v>816</v>
      </c>
      <c r="Q27" s="957" t="s">
        <v>2153</v>
      </c>
      <c r="R27" s="957" t="s">
        <v>816</v>
      </c>
      <c r="S27" s="957"/>
      <c r="T27" s="964" t="s">
        <v>2154</v>
      </c>
      <c r="U27" s="964" t="s">
        <v>2154</v>
      </c>
      <c r="V27" s="964" t="s">
        <v>2154</v>
      </c>
      <c r="W27" s="964" t="s">
        <v>2154</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824</v>
      </c>
      <c r="P28" s="957"/>
      <c r="Q28" s="957"/>
      <c r="R28" s="957"/>
      <c r="S28" s="957"/>
      <c r="T28" s="964" t="s">
        <v>2155</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831</v>
      </c>
      <c r="P29" s="957" t="s">
        <v>390</v>
      </c>
      <c r="Q29" s="957"/>
      <c r="R29" s="957" t="s">
        <v>390</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2156</v>
      </c>
      <c r="V29" s="846"/>
      <c r="W29" s="846" t="s">
        <v>2156</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833</v>
      </c>
      <c r="P30" s="957" t="s">
        <v>824</v>
      </c>
      <c r="Q30" s="957" t="s">
        <v>833</v>
      </c>
      <c r="R30" s="957" t="s">
        <v>824</v>
      </c>
      <c r="S30" s="957"/>
      <c r="T30" s="964" t="s">
        <v>2157</v>
      </c>
      <c r="U30" s="846" t="s">
        <v>2157</v>
      </c>
      <c r="V30" s="846" t="s">
        <v>2157</v>
      </c>
      <c r="W30" s="846" t="s">
        <v>2157</v>
      </c>
      <c r="X30" s="843"/>
      <c r="Y30" s="1000"/>
      <c r="Z30" s="846"/>
      <c r="AA30" s="849" t="s">
        <v>2158</v>
      </c>
      <c r="AB30" s="849" t="s">
        <v>2158</v>
      </c>
      <c r="AC30" s="849" t="s">
        <v>2158</v>
      </c>
      <c r="AD30" s="846"/>
    </row>
    <row customHeight="1" ht="18">
      <c r="A31" s="845"/>
      <c r="B31" s="899">
        <v>14</v>
      </c>
      <c r="C31" s="843" t="s">
        <v>2159</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2160</v>
      </c>
      <c r="P31" s="957" t="s">
        <v>827</v>
      </c>
      <c r="Q31" s="957" t="s">
        <v>2160</v>
      </c>
      <c r="R31" s="957" t="s">
        <v>827</v>
      </c>
      <c r="S31" s="957"/>
      <c r="T31" s="965" t="s">
        <v>2161</v>
      </c>
      <c r="U31" s="846" t="s">
        <v>2161</v>
      </c>
      <c r="V31" s="846" t="s">
        <v>2161</v>
      </c>
      <c r="W31" s="846" t="s">
        <v>2161</v>
      </c>
      <c r="X31" s="843"/>
      <c r="Y31" s="1000"/>
      <c r="Z31" s="846"/>
      <c r="AA31" s="849"/>
      <c r="AB31" s="849"/>
      <c r="AC31" s="849"/>
      <c r="AD31" s="846"/>
    </row>
    <row customHeight="1" ht="36">
      <c r="A32" s="845"/>
      <c r="B32" s="899">
        <v>15</v>
      </c>
      <c r="C32" s="843" t="s">
        <v>2162</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2163</v>
      </c>
      <c r="P32" s="957" t="s">
        <v>829</v>
      </c>
      <c r="Q32" s="957" t="s">
        <v>2163</v>
      </c>
      <c r="R32" s="957" t="s">
        <v>829</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2164</v>
      </c>
      <c r="V32" s="846" t="s">
        <v>2164</v>
      </c>
      <c r="W32" s="846" t="s">
        <v>2164</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835</v>
      </c>
      <c r="P33" s="957" t="s">
        <v>831</v>
      </c>
      <c r="Q33" s="957" t="s">
        <v>835</v>
      </c>
      <c r="R33" s="957" t="s">
        <v>831</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2165</v>
      </c>
      <c r="V33" s="846" t="s">
        <v>2165</v>
      </c>
      <c r="W33" s="846" t="s">
        <v>2166</v>
      </c>
      <c r="X33" s="843"/>
      <c r="Y33" s="1000"/>
      <c r="Z33" s="846"/>
      <c r="AA33" s="849" t="s">
        <v>2167</v>
      </c>
      <c r="AB33" s="849" t="s">
        <v>2167</v>
      </c>
      <c r="AC33" s="849" t="s">
        <v>2167</v>
      </c>
      <c r="AD33" s="846"/>
    </row>
    <row customHeight="1" ht="27">
      <c r="A34" s="845"/>
      <c r="B34" s="899">
        <v>17</v>
      </c>
      <c r="C34" s="843" t="s">
        <v>2168</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2169</v>
      </c>
      <c r="P34" s="957" t="s">
        <v>2151</v>
      </c>
      <c r="Q34" s="957" t="s">
        <v>2169</v>
      </c>
      <c r="R34" s="957" t="s">
        <v>2151</v>
      </c>
      <c r="S34" s="957"/>
      <c r="T34" s="966" t="s">
        <v>2170</v>
      </c>
      <c r="U34" s="846" t="s">
        <v>2170</v>
      </c>
      <c r="V34" s="846" t="s">
        <v>2170</v>
      </c>
      <c r="W34" s="846" t="s">
        <v>2171</v>
      </c>
      <c r="X34" s="843"/>
      <c r="Y34" s="1000"/>
      <c r="Z34" s="846"/>
      <c r="AA34" s="849"/>
      <c r="AB34" s="846"/>
      <c r="AC34" s="846"/>
      <c r="AD34" s="846"/>
    </row>
    <row customHeight="1" ht="45">
      <c r="A35" s="845"/>
      <c r="B35" s="899">
        <v>18</v>
      </c>
      <c r="C35" s="843" t="s">
        <v>2172</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2173</v>
      </c>
      <c r="P35" s="957" t="s">
        <v>2153</v>
      </c>
      <c r="Q35" s="957" t="s">
        <v>2173</v>
      </c>
      <c r="R35" s="957" t="s">
        <v>2153</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2174</v>
      </c>
      <c r="V35" s="846" t="s">
        <v>2174</v>
      </c>
      <c r="W35" s="846" t="s">
        <v>2174</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837</v>
      </c>
      <c r="P36" s="957" t="s">
        <v>833</v>
      </c>
      <c r="Q36" s="957" t="s">
        <v>837</v>
      </c>
      <c r="R36" s="957" t="s">
        <v>833</v>
      </c>
      <c r="S36" s="957"/>
      <c r="T36" s="964" t="s">
        <v>2175</v>
      </c>
      <c r="U36" s="846" t="s">
        <v>2175</v>
      </c>
      <c r="V36" s="846" t="s">
        <v>2175</v>
      </c>
      <c r="W36" s="846" t="s">
        <v>2175</v>
      </c>
      <c r="X36" s="843"/>
      <c r="Y36" s="1000"/>
      <c r="Z36" s="846"/>
      <c r="AA36" s="849"/>
      <c r="AB36" s="846"/>
      <c r="AC36" s="846"/>
      <c r="AD36" s="846"/>
    </row>
    <row customHeight="1" ht="18">
      <c r="A37" s="845"/>
      <c r="B37" s="899">
        <v>20</v>
      </c>
      <c r="C37" s="843" t="s">
        <v>2176</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2177</v>
      </c>
      <c r="P37" s="957" t="s">
        <v>2160</v>
      </c>
      <c r="Q37" s="957" t="s">
        <v>2177</v>
      </c>
      <c r="R37" s="957" t="s">
        <v>2160</v>
      </c>
      <c r="S37" s="957"/>
      <c r="T37" s="964" t="s">
        <v>2178</v>
      </c>
      <c r="U37" s="846" t="s">
        <v>2178</v>
      </c>
      <c r="V37" s="846" t="s">
        <v>2178</v>
      </c>
      <c r="W37" s="846" t="s">
        <v>2178</v>
      </c>
      <c r="X37" s="843"/>
      <c r="Y37" s="1000"/>
      <c r="Z37" s="846"/>
      <c r="AA37" s="849"/>
      <c r="AB37" s="846"/>
      <c r="AC37" s="846"/>
      <c r="AD37" s="846"/>
    </row>
    <row customHeight="1" ht="18">
      <c r="A38" s="845"/>
      <c r="B38" s="899">
        <v>21</v>
      </c>
      <c r="C38" s="843" t="s">
        <v>2179</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2180</v>
      </c>
      <c r="P38" s="957" t="s">
        <v>2163</v>
      </c>
      <c r="Q38" s="957" t="s">
        <v>2180</v>
      </c>
      <c r="R38" s="957" t="s">
        <v>2163</v>
      </c>
      <c r="S38" s="957"/>
      <c r="T38" s="964" t="s">
        <v>2181</v>
      </c>
      <c r="U38" s="846" t="s">
        <v>2181</v>
      </c>
      <c r="V38" s="846" t="s">
        <v>2181</v>
      </c>
      <c r="W38" s="846" t="s">
        <v>2181</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841</v>
      </c>
      <c r="P39" s="957" t="s">
        <v>835</v>
      </c>
      <c r="Q39" s="957" t="s">
        <v>841</v>
      </c>
      <c r="R39" s="957" t="s">
        <v>835</v>
      </c>
      <c r="S39" s="957"/>
      <c r="T39" s="964" t="s">
        <v>2182</v>
      </c>
      <c r="U39" s="846" t="s">
        <v>2183</v>
      </c>
      <c r="V39" s="846" t="s">
        <v>2184</v>
      </c>
      <c r="W39" s="846" t="s">
        <v>2185</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2186</v>
      </c>
      <c r="P40" s="957" t="s">
        <v>837</v>
      </c>
      <c r="Q40" s="957" t="s">
        <v>2186</v>
      </c>
      <c r="R40" s="957" t="s">
        <v>837</v>
      </c>
      <c r="S40" s="957"/>
      <c r="T40" s="843" t="s">
        <v>2187</v>
      </c>
      <c r="U40" s="843" t="s">
        <v>2187</v>
      </c>
      <c r="V40" s="843" t="s">
        <v>2187</v>
      </c>
      <c r="W40" s="843" t="s">
        <v>2187</v>
      </c>
      <c r="X40" s="843"/>
      <c r="Y40" s="1000"/>
      <c r="Z40" s="846" t="s">
        <v>2188</v>
      </c>
      <c r="AA40" s="849" t="s">
        <v>2188</v>
      </c>
      <c r="AB40" s="849" t="s">
        <v>2188</v>
      </c>
      <c r="AC40" s="849" t="s">
        <v>2188</v>
      </c>
      <c r="AD40" s="846"/>
    </row>
    <row customHeight="1" ht="27">
      <c r="A41" s="845"/>
      <c r="B41" s="899">
        <v>24</v>
      </c>
      <c r="C41" s="843" t="s">
        <v>2189</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2190</v>
      </c>
      <c r="P41" s="957" t="s">
        <v>2177</v>
      </c>
      <c r="Q41" s="957" t="s">
        <v>2190</v>
      </c>
      <c r="R41" s="957" t="s">
        <v>2177</v>
      </c>
      <c r="S41" s="957"/>
      <c r="T41" s="843" t="s">
        <v>2191</v>
      </c>
      <c r="U41" s="843" t="s">
        <v>2191</v>
      </c>
      <c r="V41" s="843" t="s">
        <v>2191</v>
      </c>
      <c r="W41" s="843" t="s">
        <v>2191</v>
      </c>
      <c r="X41" s="843"/>
      <c r="Y41" s="1000"/>
      <c r="Z41" s="846" t="s">
        <v>2192</v>
      </c>
      <c r="AA41" s="846" t="s">
        <v>2192</v>
      </c>
      <c r="AB41" s="846" t="s">
        <v>2192</v>
      </c>
      <c r="AC41" s="846" t="s">
        <v>2192</v>
      </c>
      <c r="AD41" s="846"/>
    </row>
    <row customHeight="1" ht="27">
      <c r="A42" s="845"/>
      <c r="B42" s="899">
        <v>25</v>
      </c>
      <c r="C42" s="843" t="s">
        <v>2193</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2194</v>
      </c>
      <c r="P42" s="957" t="s">
        <v>2180</v>
      </c>
      <c r="Q42" s="957" t="s">
        <v>2194</v>
      </c>
      <c r="R42" s="957" t="s">
        <v>2180</v>
      </c>
      <c r="S42" s="957"/>
      <c r="T42" s="843" t="s">
        <v>2195</v>
      </c>
      <c r="U42" s="843" t="s">
        <v>2195</v>
      </c>
      <c r="V42" s="843" t="s">
        <v>2195</v>
      </c>
      <c r="W42" s="843" t="s">
        <v>2195</v>
      </c>
      <c r="X42" s="843"/>
      <c r="Y42" s="1000"/>
      <c r="Z42" s="846" t="s">
        <v>2196</v>
      </c>
      <c r="AA42" s="846" t="s">
        <v>2196</v>
      </c>
      <c r="AB42" s="846" t="s">
        <v>2196</v>
      </c>
      <c r="AC42" s="846" t="s">
        <v>2196</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2197</v>
      </c>
      <c r="P43" s="957" t="s">
        <v>841</v>
      </c>
      <c r="Q43" s="957" t="s">
        <v>2197</v>
      </c>
      <c r="R43" s="957" t="s">
        <v>841</v>
      </c>
      <c r="S43" s="957"/>
      <c r="T43" s="843" t="s">
        <v>2198</v>
      </c>
      <c r="U43" s="843" t="s">
        <v>2198</v>
      </c>
      <c r="V43" s="843" t="s">
        <v>2198</v>
      </c>
      <c r="W43" s="843" t="s">
        <v>2198</v>
      </c>
      <c r="X43" s="843"/>
      <c r="Y43" s="1000"/>
      <c r="Z43" s="846" t="s">
        <v>2199</v>
      </c>
      <c r="AA43" s="846" t="s">
        <v>2199</v>
      </c>
      <c r="AB43" s="846" t="s">
        <v>2199</v>
      </c>
      <c r="AC43" s="846" t="s">
        <v>2199</v>
      </c>
      <c r="AD43" s="846"/>
    </row>
    <row customHeight="1" ht="27">
      <c r="A44" s="845"/>
      <c r="B44" s="899">
        <v>27</v>
      </c>
      <c r="C44" s="843" t="s">
        <v>2200</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2201</v>
      </c>
      <c r="P44" s="957" t="s">
        <v>2202</v>
      </c>
      <c r="Q44" s="957" t="s">
        <v>2201</v>
      </c>
      <c r="R44" s="957" t="s">
        <v>2202</v>
      </c>
      <c r="S44" s="957"/>
      <c r="T44" s="843" t="s">
        <v>2191</v>
      </c>
      <c r="U44" s="843" t="s">
        <v>2191</v>
      </c>
      <c r="V44" s="843" t="s">
        <v>2191</v>
      </c>
      <c r="W44" s="843" t="s">
        <v>2191</v>
      </c>
      <c r="X44" s="843"/>
      <c r="Y44" s="1000"/>
      <c r="Z44" s="846" t="s">
        <v>2203</v>
      </c>
      <c r="AA44" s="846" t="s">
        <v>2203</v>
      </c>
      <c r="AB44" s="846" t="s">
        <v>2203</v>
      </c>
      <c r="AC44" s="846" t="s">
        <v>2203</v>
      </c>
      <c r="AD44" s="846"/>
    </row>
    <row customHeight="1" ht="27">
      <c r="A45" s="845"/>
      <c r="B45" s="899">
        <v>28</v>
      </c>
      <c r="C45" s="843" t="s">
        <v>2204</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2205</v>
      </c>
      <c r="P45" s="957" t="s">
        <v>2206</v>
      </c>
      <c r="Q45" s="957" t="s">
        <v>2205</v>
      </c>
      <c r="R45" s="957" t="s">
        <v>2206</v>
      </c>
      <c r="S45" s="957"/>
      <c r="T45" s="843" t="s">
        <v>2195</v>
      </c>
      <c r="U45" s="843" t="s">
        <v>2195</v>
      </c>
      <c r="V45" s="843" t="s">
        <v>2195</v>
      </c>
      <c r="W45" s="843" t="s">
        <v>2195</v>
      </c>
      <c r="X45" s="843"/>
      <c r="Y45" s="1000"/>
      <c r="Z45" s="846" t="s">
        <v>2207</v>
      </c>
      <c r="AA45" s="846" t="s">
        <v>2207</v>
      </c>
      <c r="AB45" s="846" t="s">
        <v>2207</v>
      </c>
      <c r="AC45" s="846" t="s">
        <v>2207</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2208</v>
      </c>
      <c r="P46" s="957" t="s">
        <v>2186</v>
      </c>
      <c r="Q46" s="957" t="s">
        <v>2208</v>
      </c>
      <c r="R46" s="957" t="s">
        <v>2186</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2209</v>
      </c>
      <c r="V46" s="843" t="s">
        <v>2209</v>
      </c>
      <c r="W46" s="843" t="s">
        <v>2209</v>
      </c>
      <c r="X46" s="843"/>
      <c r="Y46" s="1000"/>
      <c r="Z46" s="846" t="s">
        <v>2210</v>
      </c>
      <c r="AA46" s="846" t="s">
        <v>2211</v>
      </c>
      <c r="AB46" s="846" t="s">
        <v>2211</v>
      </c>
      <c r="AC46" s="846" t="s">
        <v>2211</v>
      </c>
      <c r="AD46" s="846"/>
    </row>
    <row customHeight="1" ht="54">
      <c r="A47" s="845"/>
      <c r="B47" s="899">
        <v>30</v>
      </c>
      <c r="C47" s="843" t="s">
        <v>2212</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2213</v>
      </c>
      <c r="P47" s="957" t="s">
        <v>2190</v>
      </c>
      <c r="Q47" s="957" t="s">
        <v>2213</v>
      </c>
      <c r="R47" s="957" t="s">
        <v>2190</v>
      </c>
      <c r="S47" s="957"/>
      <c r="T47" s="843" t="s">
        <v>2214</v>
      </c>
      <c r="U47" s="843" t="s">
        <v>2214</v>
      </c>
      <c r="V47" s="843" t="s">
        <v>2214</v>
      </c>
      <c r="W47" s="843" t="s">
        <v>2214</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2197</v>
      </c>
      <c r="Q48" s="957" t="s">
        <v>2215</v>
      </c>
      <c r="R48" s="957" t="s">
        <v>2197</v>
      </c>
      <c r="S48" s="957"/>
      <c r="T48" s="843"/>
      <c r="U48" s="843" t="s">
        <v>2216</v>
      </c>
      <c r="V48" s="843" t="s">
        <v>2217</v>
      </c>
      <c r="W48" s="843" t="s">
        <v>2217</v>
      </c>
      <c r="X48" s="843"/>
      <c r="Y48" s="1000"/>
      <c r="Z48" s="846"/>
      <c r="AA48" s="849" t="s">
        <v>2211</v>
      </c>
      <c r="AB48" s="849" t="s">
        <v>2211</v>
      </c>
      <c r="AC48" s="849" t="s">
        <v>2211</v>
      </c>
      <c r="AD48" s="846"/>
    </row>
    <row customHeight="1" ht="54">
      <c r="A49" s="845"/>
      <c r="B49" s="899">
        <v>32</v>
      </c>
      <c r="C49" s="843" t="s">
        <v>2218</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2201</v>
      </c>
      <c r="Q49" s="957" t="s">
        <v>2219</v>
      </c>
      <c r="R49" s="957" t="s">
        <v>2201</v>
      </c>
      <c r="S49" s="957"/>
      <c r="T49" s="843"/>
      <c r="U49" s="843" t="s">
        <v>2214</v>
      </c>
      <c r="V49" s="843" t="s">
        <v>2214</v>
      </c>
      <c r="W49" s="843" t="s">
        <v>2214</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2215</v>
      </c>
      <c r="P50" s="957" t="s">
        <v>2208</v>
      </c>
      <c r="Q50" s="957" t="s">
        <v>2220</v>
      </c>
      <c r="R50" s="957" t="s">
        <v>2208</v>
      </c>
      <c r="S50" s="957"/>
      <c r="T50" s="843" t="s">
        <v>2221</v>
      </c>
      <c r="U50" s="843" t="s">
        <v>2222</v>
      </c>
      <c r="V50" s="843" t="s">
        <v>2223</v>
      </c>
      <c r="W50" s="843" t="s">
        <v>2224</v>
      </c>
      <c r="X50" s="843"/>
      <c r="Y50" s="1000"/>
      <c r="Z50" s="846" t="s">
        <v>2225</v>
      </c>
      <c r="AA50" s="849" t="s">
        <v>2226</v>
      </c>
      <c r="AB50" s="849" t="s">
        <v>2226</v>
      </c>
      <c r="AC50" s="849" t="s">
        <v>2226</v>
      </c>
      <c r="AD50" s="846"/>
    </row>
    <row customHeight="1" ht="27">
      <c r="A51" s="845"/>
      <c r="B51" s="899">
        <v>34</v>
      </c>
      <c r="C51" s="843" t="s">
        <v>2227</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2228</v>
      </c>
      <c r="U51" s="843"/>
      <c r="V51" s="843"/>
      <c r="W51" s="843"/>
      <c r="X51" s="843"/>
      <c r="Y51" s="1000"/>
      <c r="Z51" s="846"/>
      <c r="AA51" s="849"/>
      <c r="AB51" s="849"/>
      <c r="AC51" s="849"/>
      <c r="AD51" s="846"/>
    </row>
    <row customHeight="1" ht="36">
      <c r="A52" s="845"/>
      <c r="B52" s="899">
        <v>35</v>
      </c>
      <c r="C52" s="843" t="s">
        <v>2121</v>
      </c>
      <c r="D52" s="967" t="s">
        <v>2121</v>
      </c>
      <c r="E52" s="843" t="s">
        <v>2121</v>
      </c>
      <c r="F52" s="843" t="s">
        <v>2121</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2229</v>
      </c>
      <c r="U52" s="843" t="s">
        <v>2230</v>
      </c>
      <c r="V52" s="843" t="s">
        <v>2231</v>
      </c>
      <c r="W52" s="843" t="s">
        <v>2232</v>
      </c>
      <c r="X52" s="843"/>
      <c r="Y52" s="1000"/>
      <c r="Z52" s="846" t="s">
        <v>845</v>
      </c>
      <c r="AA52" s="849" t="s">
        <v>845</v>
      </c>
      <c r="AB52" s="849" t="s">
        <v>845</v>
      </c>
      <c r="AC52" s="849" t="s">
        <v>845</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849</v>
      </c>
      <c r="P53" s="957" t="s">
        <v>404</v>
      </c>
      <c r="Q53" s="957" t="s">
        <v>404</v>
      </c>
      <c r="R53" s="957" t="s">
        <v>404</v>
      </c>
      <c r="S53" s="957"/>
      <c r="T53" s="843" t="s">
        <v>2233</v>
      </c>
      <c r="U53" s="843" t="s">
        <v>2233</v>
      </c>
      <c r="V53" s="843" t="s">
        <v>2233</v>
      </c>
      <c r="W53" s="843" t="s">
        <v>2233</v>
      </c>
      <c r="X53" s="843"/>
      <c r="Y53" s="1000"/>
      <c r="Z53" s="846"/>
      <c r="AA53" s="849"/>
      <c r="AB53" s="846"/>
      <c r="AC53" s="846"/>
      <c r="AD53" s="846"/>
    </row>
    <row customHeight="1" ht="18">
      <c r="A54" s="845"/>
      <c r="B54" s="899">
        <v>37</v>
      </c>
      <c r="C54" s="843" t="s">
        <v>2127</v>
      </c>
      <c r="D54" s="967" t="s">
        <v>2127</v>
      </c>
      <c r="E54" s="843" t="s">
        <v>2127</v>
      </c>
      <c r="F54" s="843" t="s">
        <v>2127</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116</v>
      </c>
      <c r="P54" s="957" t="s">
        <v>91</v>
      </c>
      <c r="Q54" s="957" t="s">
        <v>91</v>
      </c>
      <c r="R54" s="957" t="s">
        <v>91</v>
      </c>
      <c r="S54" s="957"/>
      <c r="T54" s="843" t="s">
        <v>847</v>
      </c>
      <c r="U54" s="843" t="s">
        <v>847</v>
      </c>
      <c r="V54" s="843" t="s">
        <v>847</v>
      </c>
      <c r="W54" s="843" t="s">
        <v>847</v>
      </c>
      <c r="X54" s="843"/>
      <c r="Y54" s="1000"/>
      <c r="Z54" s="846" t="s">
        <v>848</v>
      </c>
      <c r="AA54" s="846" t="s">
        <v>848</v>
      </c>
      <c r="AB54" s="846" t="s">
        <v>848</v>
      </c>
      <c r="AC54" s="846" t="s">
        <v>848</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393</v>
      </c>
      <c r="P55" s="957" t="s">
        <v>849</v>
      </c>
      <c r="Q55" s="957" t="s">
        <v>849</v>
      </c>
      <c r="R55" s="957" t="s">
        <v>849</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2234</v>
      </c>
      <c r="V55" s="843" t="s">
        <v>2234</v>
      </c>
      <c r="W55" s="843" t="s">
        <v>2234</v>
      </c>
      <c r="X55" s="843"/>
      <c r="Y55" s="1000"/>
      <c r="Z55" s="846" t="s">
        <v>2235</v>
      </c>
      <c r="AA55" s="846" t="s">
        <v>2235</v>
      </c>
      <c r="AB55" s="846" t="s">
        <v>2235</v>
      </c>
      <c r="AC55" s="846" t="s">
        <v>2235</v>
      </c>
      <c r="AD55" s="846"/>
    </row>
    <row customHeight="1" ht="27">
      <c r="A56" s="845"/>
      <c r="B56" s="899">
        <v>39</v>
      </c>
      <c r="C56" s="843" t="s">
        <v>1118</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1236</v>
      </c>
      <c r="P56" s="957" t="s">
        <v>852</v>
      </c>
      <c r="Q56" s="957" t="s">
        <v>852</v>
      </c>
      <c r="R56" s="957" t="s">
        <v>852</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2236</v>
      </c>
      <c r="V56" s="843" t="s">
        <v>2236</v>
      </c>
      <c r="W56" s="843" t="s">
        <v>2236</v>
      </c>
      <c r="X56" s="843"/>
      <c r="Y56" s="1000"/>
      <c r="Z56" s="846" t="s">
        <v>854</v>
      </c>
      <c r="AA56" s="846" t="s">
        <v>854</v>
      </c>
      <c r="AB56" s="846" t="s">
        <v>854</v>
      </c>
      <c r="AC56" s="846" t="s">
        <v>854</v>
      </c>
      <c r="AD56" s="846"/>
    </row>
    <row customHeight="1" ht="27">
      <c r="A57" s="845"/>
      <c r="B57" s="899">
        <v>40</v>
      </c>
      <c r="C57" s="843" t="s">
        <v>1120</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2237</v>
      </c>
      <c r="P57" s="957" t="s">
        <v>855</v>
      </c>
      <c r="Q57" s="957" t="s">
        <v>855</v>
      </c>
      <c r="R57" s="957" t="s">
        <v>855</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2238</v>
      </c>
      <c r="V57" s="843" t="s">
        <v>2238</v>
      </c>
      <c r="W57" s="843" t="s">
        <v>2238</v>
      </c>
      <c r="X57" s="843"/>
      <c r="Y57" s="1000"/>
      <c r="Z57" s="846" t="s">
        <v>857</v>
      </c>
      <c r="AA57" s="846" t="s">
        <v>857</v>
      </c>
      <c r="AB57" s="846" t="s">
        <v>857</v>
      </c>
      <c r="AC57" s="846" t="s">
        <v>857</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977</v>
      </c>
      <c r="P58" s="957" t="s">
        <v>891</v>
      </c>
      <c r="Q58" s="957" t="s">
        <v>891</v>
      </c>
      <c r="R58" s="957" t="s">
        <v>891</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2239</v>
      </c>
      <c r="V58" s="843" t="s">
        <v>2239</v>
      </c>
      <c r="W58" s="843" t="s">
        <v>2239</v>
      </c>
      <c r="X58" s="843"/>
      <c r="Y58" s="1000"/>
      <c r="Z58" s="846"/>
      <c r="AA58" s="849"/>
      <c r="AB58" s="846"/>
      <c r="AC58" s="846"/>
      <c r="AD58" s="846"/>
    </row>
    <row customHeight="1" ht="36">
      <c r="A59" s="845"/>
      <c r="B59" s="899">
        <v>42</v>
      </c>
      <c r="C59" s="843">
        <v>3</v>
      </c>
      <c r="D59" s="967" t="s">
        <v>2227</v>
      </c>
      <c r="E59" s="843" t="s">
        <v>2227</v>
      </c>
      <c r="F59" s="843" t="s">
        <v>2227</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116</v>
      </c>
      <c r="Q59" s="957" t="s">
        <v>116</v>
      </c>
      <c r="R59" s="957" t="s">
        <v>116</v>
      </c>
      <c r="S59" s="957"/>
      <c r="T59" s="843"/>
      <c r="U59" s="843" t="s">
        <v>2240</v>
      </c>
      <c r="V59" s="843" t="s">
        <v>2241</v>
      </c>
      <c r="W59" s="843" t="s">
        <v>2242</v>
      </c>
      <c r="X59" s="843"/>
      <c r="Y59" s="1000"/>
      <c r="Z59" s="846"/>
      <c r="AA59" s="849"/>
      <c r="AB59" s="846"/>
      <c r="AC59" s="846"/>
      <c r="AD59" s="846"/>
    </row>
    <row customHeight="1" ht="81">
      <c r="A60" s="845"/>
      <c r="B60" s="899">
        <v>43</v>
      </c>
      <c r="C60" s="843" t="s">
        <v>2243</v>
      </c>
      <c r="D60" s="967" t="s">
        <v>2243</v>
      </c>
      <c r="E60" s="843" t="s">
        <v>2243</v>
      </c>
      <c r="F60" s="843" t="s">
        <v>2243</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725</v>
      </c>
      <c r="U60" s="843" t="s">
        <v>725</v>
      </c>
      <c r="V60" s="843" t="s">
        <v>725</v>
      </c>
      <c r="W60" s="843" t="s">
        <v>725</v>
      </c>
      <c r="X60" s="843"/>
      <c r="Y60" s="1000"/>
      <c r="Z60" s="846" t="s">
        <v>2244</v>
      </c>
      <c r="AA60" s="849" t="s">
        <v>2245</v>
      </c>
      <c r="AB60" s="846" t="s">
        <v>2246</v>
      </c>
      <c r="AC60" s="846" t="s">
        <v>2245</v>
      </c>
      <c r="AD60" s="846"/>
    </row>
    <row customHeight="1" ht="9">
      <c r="A61" s="845"/>
      <c r="B61" s="899">
        <v>44</v>
      </c>
      <c r="C61" s="843"/>
      <c r="D61" s="967" t="s">
        <v>2247</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2248</v>
      </c>
      <c r="V61" s="843"/>
      <c r="W61" s="843"/>
      <c r="X61" s="843"/>
      <c r="Y61" s="1000"/>
      <c r="Z61" s="846"/>
      <c r="AA61" s="849"/>
      <c r="AB61" s="846"/>
      <c r="AC61" s="846"/>
      <c r="AD61" s="846"/>
    </row>
    <row customHeight="1" ht="9">
      <c r="A62" s="845"/>
      <c r="B62" s="899">
        <v>45</v>
      </c>
      <c r="C62" s="843"/>
      <c r="D62" s="967" t="s">
        <v>2249</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99</v>
      </c>
      <c r="Q62" s="957"/>
      <c r="R62" s="957"/>
      <c r="S62" s="957"/>
      <c r="T62" s="843"/>
      <c r="U62" s="843" t="s">
        <v>2250</v>
      </c>
      <c r="V62" s="843"/>
      <c r="W62" s="843"/>
      <c r="X62" s="843"/>
      <c r="Y62" s="1000"/>
      <c r="Z62" s="846"/>
      <c r="AA62" s="849"/>
      <c r="AB62" s="846"/>
      <c r="AC62" s="846"/>
      <c r="AD62" s="846"/>
    </row>
    <row customHeight="1" ht="18">
      <c r="A63" s="845"/>
      <c r="B63" s="899">
        <v>46</v>
      </c>
      <c r="C63" s="843"/>
      <c r="D63" s="967" t="s">
        <v>2251</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149</v>
      </c>
      <c r="Q63" s="957"/>
      <c r="R63" s="957"/>
      <c r="S63" s="957"/>
      <c r="T63" s="843"/>
      <c r="U63" s="843" t="s">
        <v>2252</v>
      </c>
      <c r="V63" s="843"/>
      <c r="W63" s="843"/>
      <c r="X63" s="843"/>
      <c r="Y63" s="1000"/>
      <c r="Z63" s="846"/>
      <c r="AA63" s="849"/>
      <c r="AB63" s="846"/>
      <c r="AC63" s="846"/>
      <c r="AD63" s="846"/>
    </row>
    <row customHeight="1" ht="18">
      <c r="A64" s="845"/>
      <c r="B64" s="899">
        <v>47</v>
      </c>
      <c r="C64" s="843"/>
      <c r="D64" s="967" t="s">
        <v>2253</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231</v>
      </c>
      <c r="Q64" s="957"/>
      <c r="R64" s="957"/>
      <c r="S64" s="957"/>
      <c r="T64" s="843"/>
      <c r="U64" s="843" t="s">
        <v>2254</v>
      </c>
      <c r="V64" s="843"/>
      <c r="W64" s="843"/>
      <c r="X64" s="843"/>
      <c r="Y64" s="1000"/>
      <c r="Z64" s="846"/>
      <c r="AA64" s="849" t="s">
        <v>2255</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2168</v>
      </c>
      <c r="Q65" s="957"/>
      <c r="R65" s="957"/>
      <c r="S65" s="957"/>
      <c r="T65" s="843"/>
      <c r="U65" s="843" t="s">
        <v>2256</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2172</v>
      </c>
      <c r="Q66" s="957"/>
      <c r="R66" s="957"/>
      <c r="S66" s="957"/>
      <c r="T66" s="843"/>
      <c r="U66" s="843" t="s">
        <v>2257</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2258</v>
      </c>
      <c r="Q67" s="957"/>
      <c r="R67" s="957"/>
      <c r="S67" s="957"/>
      <c r="T67" s="843"/>
      <c r="U67" s="843" t="s">
        <v>2259</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2260</v>
      </c>
      <c r="Q68" s="957"/>
      <c r="R68" s="957"/>
      <c r="S68" s="957"/>
      <c r="T68" s="843"/>
      <c r="U68" s="843" t="s">
        <v>2261</v>
      </c>
      <c r="V68" s="843"/>
      <c r="W68" s="843"/>
      <c r="X68" s="843"/>
      <c r="Y68" s="1000"/>
      <c r="Z68" s="846"/>
      <c r="AA68" s="849"/>
      <c r="AB68" s="846"/>
      <c r="AC68" s="846"/>
      <c r="AD68" s="846"/>
    </row>
    <row customHeight="1" ht="9">
      <c r="A69" s="845"/>
      <c r="B69" s="899">
        <v>52</v>
      </c>
      <c r="C69" s="843"/>
      <c r="D69" s="967" t="s">
        <v>2262</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232</v>
      </c>
      <c r="Q69" s="957"/>
      <c r="R69" s="957"/>
      <c r="S69" s="957"/>
      <c r="T69" s="843"/>
      <c r="U69" s="843" t="s">
        <v>2263</v>
      </c>
      <c r="V69" s="843"/>
      <c r="W69" s="843"/>
      <c r="X69" s="843"/>
      <c r="Y69" s="1000"/>
      <c r="Z69" s="846"/>
      <c r="AA69" s="849"/>
      <c r="AB69" s="846"/>
      <c r="AC69" s="846"/>
      <c r="AD69" s="846"/>
    </row>
    <row customHeight="1" ht="27">
      <c r="A70" s="845"/>
      <c r="B70" s="899">
        <v>53</v>
      </c>
      <c r="C70" s="843"/>
      <c r="D70" s="967"/>
      <c r="E70" s="843" t="s">
        <v>2247</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2264</v>
      </c>
      <c r="W70" s="843"/>
      <c r="X70" s="843"/>
      <c r="Y70" s="1000"/>
      <c r="Z70" s="846"/>
      <c r="AA70" s="849"/>
      <c r="AB70" s="846"/>
      <c r="AC70" s="846"/>
      <c r="AD70" s="846"/>
    </row>
    <row customHeight="1" ht="36">
      <c r="A71" s="845"/>
      <c r="B71" s="899">
        <v>54</v>
      </c>
      <c r="C71" s="843"/>
      <c r="D71" s="967"/>
      <c r="E71" s="843" t="s">
        <v>2249</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99</v>
      </c>
      <c r="R71" s="957"/>
      <c r="S71" s="957"/>
      <c r="T71" s="843"/>
      <c r="U71" s="843"/>
      <c r="V71" s="843" t="s">
        <v>2265</v>
      </c>
      <c r="W71" s="843"/>
      <c r="X71" s="843"/>
      <c r="Y71" s="1000"/>
      <c r="Z71" s="846"/>
      <c r="AA71" s="849"/>
      <c r="AB71" s="846"/>
      <c r="AC71" s="846"/>
      <c r="AD71" s="846"/>
    </row>
    <row customHeight="1" ht="27">
      <c r="A72" s="845"/>
      <c r="B72" s="899">
        <v>55</v>
      </c>
      <c r="C72" s="843"/>
      <c r="D72" s="967"/>
      <c r="E72" s="843" t="s">
        <v>2251</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149</v>
      </c>
      <c r="R72" s="957"/>
      <c r="S72" s="957"/>
      <c r="T72" s="843"/>
      <c r="U72" s="843"/>
      <c r="V72" s="843" t="s">
        <v>2266</v>
      </c>
      <c r="W72" s="843"/>
      <c r="X72" s="843"/>
      <c r="Y72" s="1000"/>
      <c r="Z72" s="846"/>
      <c r="AA72" s="849"/>
      <c r="AB72" s="846"/>
      <c r="AC72" s="846"/>
      <c r="AD72" s="846"/>
    </row>
    <row customHeight="1" ht="36">
      <c r="A73" s="845"/>
      <c r="B73" s="899">
        <v>56</v>
      </c>
      <c r="C73" s="843"/>
      <c r="D73" s="967"/>
      <c r="E73" s="843" t="s">
        <v>2253</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231</v>
      </c>
      <c r="R73" s="957"/>
      <c r="S73" s="957"/>
      <c r="T73" s="843"/>
      <c r="U73" s="843"/>
      <c r="V73" s="843" t="s">
        <v>2267</v>
      </c>
      <c r="W73" s="843"/>
      <c r="X73" s="843"/>
      <c r="Y73" s="1000"/>
      <c r="Z73" s="846"/>
      <c r="AA73" s="849"/>
      <c r="AB73" s="846"/>
      <c r="AC73" s="846"/>
      <c r="AD73" s="846"/>
    </row>
    <row customHeight="1" ht="18">
      <c r="A74" s="845"/>
      <c r="B74" s="899">
        <v>57</v>
      </c>
      <c r="C74" s="843"/>
      <c r="D74" s="967"/>
      <c r="E74" s="843" t="s">
        <v>2262</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232</v>
      </c>
      <c r="R74" s="957"/>
      <c r="S74" s="957"/>
      <c r="T74" s="843"/>
      <c r="U74" s="843"/>
      <c r="V74" s="843" t="s">
        <v>2268</v>
      </c>
      <c r="W74" s="843"/>
      <c r="X74" s="843"/>
      <c r="Y74" s="1000"/>
      <c r="Z74" s="846"/>
      <c r="AA74" s="849"/>
      <c r="AB74" s="846"/>
      <c r="AC74" s="846"/>
      <c r="AD74" s="846"/>
    </row>
    <row customHeight="1" ht="18">
      <c r="A75" s="845"/>
      <c r="B75" s="899">
        <v>58</v>
      </c>
      <c r="C75" s="843"/>
      <c r="D75" s="967"/>
      <c r="E75" s="843"/>
      <c r="F75" s="843" t="s">
        <v>2247</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2269</v>
      </c>
      <c r="X75" s="843"/>
      <c r="Y75" s="1000"/>
      <c r="Z75" s="846"/>
      <c r="AA75" s="849"/>
      <c r="AB75" s="846"/>
      <c r="AC75" s="846"/>
      <c r="AD75" s="846"/>
    </row>
    <row customHeight="1" ht="36">
      <c r="A76" s="845"/>
      <c r="B76" s="899">
        <v>59</v>
      </c>
      <c r="C76" s="843"/>
      <c r="D76" s="967"/>
      <c r="E76" s="843"/>
      <c r="F76" s="843" t="s">
        <v>2249</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99</v>
      </c>
      <c r="S76" s="957"/>
      <c r="T76" s="843"/>
      <c r="U76" s="843"/>
      <c r="V76" s="843"/>
      <c r="W76" s="843" t="s">
        <v>2270</v>
      </c>
      <c r="X76" s="843"/>
      <c r="Y76" s="1000"/>
      <c r="Z76" s="846"/>
      <c r="AA76" s="849"/>
      <c r="AB76" s="846"/>
      <c r="AC76" s="846"/>
      <c r="AD76" s="846"/>
    </row>
    <row customHeight="1" ht="18">
      <c r="A77" s="845"/>
      <c r="B77" s="899">
        <v>60</v>
      </c>
      <c r="C77" s="843"/>
      <c r="D77" s="967"/>
      <c r="E77" s="843"/>
      <c r="F77" s="843" t="s">
        <v>2251</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149</v>
      </c>
      <c r="S77" s="957"/>
      <c r="T77" s="843"/>
      <c r="U77" s="843"/>
      <c r="V77" s="843"/>
      <c r="W77" s="843" t="s">
        <v>2271</v>
      </c>
      <c r="X77" s="843"/>
      <c r="Y77" s="1000"/>
      <c r="Z77" s="846"/>
      <c r="AA77" s="849"/>
      <c r="AB77" s="846"/>
      <c r="AC77" s="846"/>
      <c r="AD77" s="846"/>
    </row>
    <row customHeight="1" ht="72">
      <c r="A78" s="845"/>
      <c r="B78" s="899">
        <v>61</v>
      </c>
      <c r="C78" s="843" t="s">
        <v>2247</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730</v>
      </c>
      <c r="U78" s="843"/>
      <c r="V78" s="843"/>
      <c r="W78" s="843"/>
      <c r="X78" s="843"/>
      <c r="Y78" s="1000"/>
      <c r="Z78" s="846" t="s">
        <v>2272</v>
      </c>
      <c r="AA78" s="849"/>
      <c r="AB78" s="846"/>
      <c r="AC78" s="846"/>
      <c r="AD78" s="846"/>
    </row>
    <row customHeight="1" ht="36">
      <c r="A79" s="845"/>
      <c r="B79" s="899">
        <v>62</v>
      </c>
      <c r="C79" s="843" t="s">
        <v>2249</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99</v>
      </c>
      <c r="P79" s="957"/>
      <c r="Q79" s="957"/>
      <c r="R79" s="957"/>
      <c r="S79" s="957"/>
      <c r="T79" s="843" t="s">
        <v>2273</v>
      </c>
      <c r="U79" s="843"/>
      <c r="V79" s="843"/>
      <c r="W79" s="843"/>
      <c r="X79" s="843"/>
      <c r="Y79" s="1000"/>
      <c r="Z79" s="846" t="s">
        <v>2274</v>
      </c>
      <c r="AA79" s="849"/>
      <c r="AB79" s="846"/>
      <c r="AC79" s="846"/>
      <c r="AD79" s="846"/>
    </row>
    <row customHeight="1" ht="45">
      <c r="A80" s="845"/>
      <c r="B80" s="899">
        <v>63</v>
      </c>
      <c r="C80" s="843" t="s">
        <v>2251</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149</v>
      </c>
      <c r="P80" s="957"/>
      <c r="Q80" s="957"/>
      <c r="R80" s="957"/>
      <c r="S80" s="957"/>
      <c r="T80" s="843" t="s">
        <v>2275</v>
      </c>
      <c r="U80" s="843"/>
      <c r="V80" s="843"/>
      <c r="W80" s="843"/>
      <c r="X80" s="843"/>
      <c r="Y80" s="1000"/>
      <c r="Z80" s="846" t="s">
        <v>2276</v>
      </c>
      <c r="AA80" s="849"/>
      <c r="AB80" s="846"/>
      <c r="AC80" s="846"/>
      <c r="AD80" s="846"/>
    </row>
    <row customHeight="1" ht="36">
      <c r="A81" s="845"/>
      <c r="B81" s="899">
        <v>64</v>
      </c>
      <c r="C81" s="843" t="s">
        <v>2253</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2159</v>
      </c>
      <c r="P81" s="957"/>
      <c r="Q81" s="957"/>
      <c r="R81" s="957"/>
      <c r="S81" s="957"/>
      <c r="T81" s="843" t="s">
        <v>2277</v>
      </c>
      <c r="U81" s="843"/>
      <c r="V81" s="843"/>
      <c r="W81" s="843"/>
      <c r="X81" s="843"/>
      <c r="Y81" s="1000"/>
      <c r="Z81" s="846" t="s">
        <v>2278</v>
      </c>
      <c r="AA81" s="849"/>
      <c r="AB81" s="846"/>
      <c r="AC81" s="846"/>
      <c r="AD81" s="846"/>
    </row>
    <row customHeight="1" ht="90">
      <c r="A82" s="845"/>
      <c r="B82" s="899">
        <v>65</v>
      </c>
      <c r="C82" s="843" t="s">
        <v>2262</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231</v>
      </c>
      <c r="P82" s="957"/>
      <c r="Q82" s="957"/>
      <c r="R82" s="957"/>
      <c r="S82" s="957"/>
      <c r="T82" s="843" t="s">
        <v>2279</v>
      </c>
      <c r="U82" s="843"/>
      <c r="V82" s="843"/>
      <c r="W82" s="843"/>
      <c r="X82" s="843"/>
      <c r="Y82" s="1000"/>
      <c r="Z82" s="846" t="s">
        <v>2280</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2168</v>
      </c>
      <c r="P83" s="957"/>
      <c r="Q83" s="957"/>
      <c r="R83" s="957"/>
      <c r="S83" s="957"/>
      <c r="T83" s="843" t="s">
        <v>2281</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2282</v>
      </c>
      <c r="P84" s="957"/>
      <c r="Q84" s="957"/>
      <c r="R84" s="957"/>
      <c r="S84" s="957"/>
      <c r="T84" s="843" t="s">
        <v>2283</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2172</v>
      </c>
      <c r="P85" s="957"/>
      <c r="Q85" s="957"/>
      <c r="R85" s="957"/>
      <c r="S85" s="957"/>
      <c r="T85" s="843" t="s">
        <v>2284</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2285</v>
      </c>
      <c r="P86" s="957"/>
      <c r="Q86" s="957"/>
      <c r="R86" s="957"/>
      <c r="S86" s="957"/>
      <c r="T86" s="843" t="s">
        <v>2286</v>
      </c>
      <c r="U86" s="843"/>
      <c r="V86" s="843"/>
      <c r="W86" s="843"/>
      <c r="X86" s="843"/>
      <c r="Y86" s="1000"/>
      <c r="Z86" s="846"/>
      <c r="AA86" s="849"/>
      <c r="AB86" s="846"/>
      <c r="AC86" s="846"/>
      <c r="AD86" s="846"/>
    </row>
    <row customHeight="1" ht="36">
      <c r="A87" s="845"/>
      <c r="B87" s="899">
        <v>70</v>
      </c>
      <c r="C87" s="843" t="s">
        <v>2287</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232</v>
      </c>
      <c r="P87" s="957"/>
      <c r="Q87" s="957"/>
      <c r="R87" s="957"/>
      <c r="S87" s="957"/>
      <c r="T87" s="843" t="s">
        <v>2288</v>
      </c>
      <c r="U87" s="843"/>
      <c r="V87" s="843"/>
      <c r="W87" s="843"/>
      <c r="X87" s="843"/>
      <c r="Y87" s="1000"/>
      <c r="Z87" s="846"/>
      <c r="AA87" s="849"/>
      <c r="AB87" s="846"/>
      <c r="AC87" s="846"/>
      <c r="AD87" s="846"/>
    </row>
    <row customHeight="1" ht="18">
      <c r="A88" s="845"/>
      <c r="B88" s="899">
        <v>71</v>
      </c>
      <c r="C88" s="843" t="s">
        <v>2289</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233</v>
      </c>
      <c r="P88" s="957"/>
      <c r="Q88" s="957"/>
      <c r="R88" s="957"/>
      <c r="S88" s="957"/>
      <c r="T88" s="843" t="s">
        <v>762</v>
      </c>
      <c r="U88" s="843"/>
      <c r="V88" s="843"/>
      <c r="W88" s="843"/>
      <c r="X88" s="843"/>
      <c r="Y88" s="1000"/>
      <c r="Z88" s="846"/>
      <c r="AA88" s="849"/>
      <c r="AB88" s="846"/>
      <c r="AC88" s="846"/>
      <c r="AD88" s="846"/>
    </row>
    <row customHeight="1" ht="18">
      <c r="A89" s="845"/>
      <c r="B89" s="899">
        <v>72</v>
      </c>
      <c r="C89" s="843" t="s">
        <v>2290</v>
      </c>
      <c r="D89" s="967" t="s">
        <v>2287</v>
      </c>
      <c r="E89" s="843" t="s">
        <v>2287</v>
      </c>
      <c r="F89" s="843" t="s">
        <v>2253</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234</v>
      </c>
      <c r="P89" s="957" t="s">
        <v>233</v>
      </c>
      <c r="Q89" s="957" t="s">
        <v>233</v>
      </c>
      <c r="R89" s="957" t="s">
        <v>231</v>
      </c>
      <c r="S89" s="957"/>
      <c r="T89" s="843" t="s">
        <v>770</v>
      </c>
      <c r="U89" s="843" t="s">
        <v>770</v>
      </c>
      <c r="V89" s="843" t="s">
        <v>770</v>
      </c>
      <c r="W89" s="843" t="s">
        <v>770</v>
      </c>
      <c r="X89" s="843"/>
      <c r="Y89" s="1000"/>
      <c r="Z89" s="846"/>
      <c r="AA89" s="849"/>
      <c r="AB89" s="846"/>
      <c r="AC89" s="846"/>
      <c r="AD89" s="846"/>
    </row>
    <row customHeight="1" ht="27">
      <c r="A90" s="845"/>
      <c r="B90" s="899">
        <v>73</v>
      </c>
      <c r="C90" s="843" t="s">
        <v>2291</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235</v>
      </c>
      <c r="P90" s="957"/>
      <c r="Q90" s="957"/>
      <c r="R90" s="957"/>
      <c r="S90" s="957"/>
      <c r="T90" s="843" t="s">
        <v>772</v>
      </c>
      <c r="U90" s="843"/>
      <c r="V90" s="843"/>
      <c r="W90" s="843"/>
      <c r="X90" s="843"/>
      <c r="Y90" s="1000"/>
      <c r="Z90" s="846"/>
      <c r="AA90" s="849"/>
      <c r="AB90" s="846"/>
      <c r="AC90" s="846"/>
      <c r="AD90" s="846"/>
    </row>
    <row customHeight="1" ht="18">
      <c r="A91" s="845"/>
      <c r="B91" s="899">
        <v>74</v>
      </c>
      <c r="C91" s="843"/>
      <c r="D91" s="967" t="s">
        <v>2289</v>
      </c>
      <c r="E91" s="843" t="s">
        <v>2289</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234</v>
      </c>
      <c r="Q91" s="957" t="s">
        <v>234</v>
      </c>
      <c r="R91" s="957"/>
      <c r="S91" s="957"/>
      <c r="T91" s="843"/>
      <c r="U91" s="843" t="s">
        <v>2292</v>
      </c>
      <c r="V91" s="843" t="s">
        <v>2292</v>
      </c>
      <c r="W91" s="843"/>
      <c r="X91" s="843"/>
      <c r="Y91" s="1000"/>
      <c r="Z91" s="846"/>
      <c r="AA91" s="849"/>
      <c r="AB91" s="846"/>
      <c r="AC91" s="846"/>
      <c r="AD91" s="846"/>
    </row>
    <row customHeight="1" ht="27">
      <c r="A92" s="845"/>
      <c r="B92" s="899">
        <v>75</v>
      </c>
      <c r="C92" s="843"/>
      <c r="D92" s="967" t="s">
        <v>2290</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235</v>
      </c>
      <c r="Q92" s="957"/>
      <c r="R92" s="957"/>
      <c r="S92" s="957"/>
      <c r="T92" s="843"/>
      <c r="U92" s="843" t="s">
        <v>2293</v>
      </c>
      <c r="V92" s="843"/>
      <c r="W92" s="843"/>
      <c r="X92" s="843"/>
      <c r="Y92" s="1000"/>
      <c r="Z92" s="846"/>
      <c r="AA92" s="849" t="s">
        <v>2294</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2200</v>
      </c>
      <c r="Q93" s="957"/>
      <c r="R93" s="957"/>
      <c r="S93" s="957"/>
      <c r="T93" s="843"/>
      <c r="U93" s="843" t="s">
        <v>2295</v>
      </c>
      <c r="V93" s="843"/>
      <c r="W93" s="843"/>
      <c r="X93" s="843"/>
      <c r="Y93" s="1000"/>
      <c r="Z93" s="846"/>
      <c r="AA93" s="849" t="s">
        <v>2296</v>
      </c>
      <c r="AB93" s="846"/>
      <c r="AC93" s="846"/>
      <c r="AD93" s="846"/>
    </row>
    <row customHeight="1" ht="45">
      <c r="A94" s="845"/>
      <c r="B94" s="899">
        <v>77</v>
      </c>
      <c r="C94" s="843"/>
      <c r="D94" s="967" t="s">
        <v>2291</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1558</v>
      </c>
      <c r="Q94" s="957"/>
      <c r="R94" s="957"/>
      <c r="S94" s="957"/>
      <c r="T94" s="843"/>
      <c r="U94" s="843" t="s">
        <v>2297</v>
      </c>
      <c r="V94" s="843"/>
      <c r="W94" s="843"/>
      <c r="X94" s="843"/>
      <c r="Y94" s="1000"/>
      <c r="Z94" s="846"/>
      <c r="AA94" s="849" t="s">
        <v>2298</v>
      </c>
      <c r="AB94" s="846"/>
      <c r="AC94" s="846"/>
      <c r="AD94" s="846"/>
    </row>
    <row customHeight="1" ht="99">
      <c r="A95" s="845"/>
      <c r="B95" s="899">
        <v>78</v>
      </c>
      <c r="C95" s="843" t="s">
        <v>2299</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1558</v>
      </c>
      <c r="P95" s="957"/>
      <c r="Q95" s="957"/>
      <c r="R95" s="957"/>
      <c r="S95" s="957"/>
      <c r="T95" s="843" t="s">
        <v>2300</v>
      </c>
      <c r="U95" s="843"/>
      <c r="V95" s="843"/>
      <c r="W95" s="843"/>
      <c r="X95" s="843"/>
      <c r="Y95" s="1000"/>
      <c r="Z95" s="846"/>
      <c r="AA95" s="849"/>
      <c r="AB95" s="846"/>
      <c r="AC95" s="846"/>
      <c r="AD95" s="846"/>
    </row>
    <row customHeight="1" ht="99">
      <c r="A96" s="845"/>
      <c r="B96" s="899">
        <v>79</v>
      </c>
      <c r="C96" s="843" t="s">
        <v>1245</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1564</v>
      </c>
      <c r="P96" s="957"/>
      <c r="Q96" s="957"/>
      <c r="R96" s="957"/>
      <c r="S96" s="957"/>
      <c r="T96" s="843" t="s">
        <v>2301</v>
      </c>
      <c r="U96" s="843"/>
      <c r="V96" s="843"/>
      <c r="W96" s="843"/>
      <c r="X96" s="843"/>
      <c r="Y96" s="1000"/>
      <c r="Z96" s="846" t="s">
        <v>2302</v>
      </c>
      <c r="AA96" s="849"/>
      <c r="AB96" s="846"/>
      <c r="AC96" s="846"/>
      <c r="AD96" s="846"/>
    </row>
    <row customHeight="1" ht="63">
      <c r="A97" s="845"/>
      <c r="B97" s="899">
        <v>80</v>
      </c>
      <c r="C97" s="843" t="s">
        <v>2303</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1576</v>
      </c>
      <c r="P97" s="957"/>
      <c r="Q97" s="957"/>
      <c r="R97" s="957"/>
      <c r="S97" s="957"/>
      <c r="T97" s="843" t="s">
        <v>2304</v>
      </c>
      <c r="U97" s="843"/>
      <c r="V97" s="843"/>
      <c r="W97" s="843"/>
      <c r="X97" s="843"/>
      <c r="Y97" s="1000"/>
      <c r="Z97" s="846" t="s">
        <v>2305</v>
      </c>
      <c r="AA97" s="849"/>
      <c r="AB97" s="846"/>
      <c r="AC97" s="846"/>
      <c r="AD97" s="846"/>
    </row>
    <row customHeight="1" ht="63">
      <c r="A98" s="845"/>
      <c r="B98" s="899">
        <v>81</v>
      </c>
      <c r="C98" s="843" t="s">
        <v>2306</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1590</v>
      </c>
      <c r="P98" s="957"/>
      <c r="Q98" s="957"/>
      <c r="R98" s="957"/>
      <c r="S98" s="957"/>
      <c r="T98" s="843" t="s">
        <v>2307</v>
      </c>
      <c r="U98" s="843"/>
      <c r="V98" s="843"/>
      <c r="W98" s="843"/>
      <c r="X98" s="843"/>
      <c r="Y98" s="1000"/>
      <c r="Z98" s="846" t="s">
        <v>2305</v>
      </c>
      <c r="AA98" s="849"/>
      <c r="AB98" s="846"/>
      <c r="AC98" s="846"/>
      <c r="AD98" s="846"/>
    </row>
    <row customHeight="1" ht="90">
      <c r="A99" s="845"/>
      <c r="B99" s="899">
        <v>82</v>
      </c>
      <c r="C99" s="843" t="s">
        <v>2308</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1602</v>
      </c>
      <c r="P99" s="957"/>
      <c r="Q99" s="957"/>
      <c r="R99" s="957"/>
      <c r="S99" s="957"/>
      <c r="T99" s="843" t="s">
        <v>2309</v>
      </c>
      <c r="U99" s="843"/>
      <c r="V99" s="843"/>
      <c r="W99" s="843"/>
      <c r="X99" s="843"/>
      <c r="Y99" s="1000"/>
      <c r="Z99" s="846" t="s">
        <v>727</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2310</v>
      </c>
      <c r="P100" s="957"/>
      <c r="Q100" s="957"/>
      <c r="R100" s="957"/>
      <c r="S100" s="957"/>
      <c r="T100" s="843" t="s">
        <v>2311</v>
      </c>
      <c r="U100" s="843"/>
      <c r="V100" s="843"/>
      <c r="W100" s="843"/>
      <c r="X100" s="843"/>
      <c r="Y100" s="1000"/>
      <c r="Z100" s="846" t="s">
        <v>727</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2312</v>
      </c>
      <c r="P101" s="957"/>
      <c r="Q101" s="957"/>
      <c r="R101" s="957"/>
      <c r="S101" s="957"/>
      <c r="T101" s="843" t="s">
        <v>2313</v>
      </c>
      <c r="U101" s="843"/>
      <c r="V101" s="843"/>
      <c r="W101" s="843"/>
      <c r="X101" s="843"/>
      <c r="Y101" s="1000"/>
      <c r="Z101" s="846" t="s">
        <v>727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1753</v>
      </c>
      <c r="B148" s="845"/>
      <c r="C148" s="843" t="s">
        <v>2314</v>
      </c>
      <c r="D148" s="843" t="s">
        <v>1656</v>
      </c>
      <c r="E148" s="843" t="s">
        <v>1755</v>
      </c>
      <c r="F148" s="843" t="s">
        <v>2315</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2316</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2317</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1757</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1760</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1765</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79AE8-418E-1888-C91F-7FA616E2264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2318</v>
      </c>
      <c r="M5" s="2603"/>
      <c r="N5" s="2603"/>
      <c r="O5" s="2603"/>
      <c r="P5" s="2603"/>
      <c r="Q5" s="2603"/>
      <c r="R5" s="2603"/>
      <c r="S5" s="2603"/>
      <c r="T5" s="2603"/>
      <c r="U5" s="2603"/>
      <c r="V5" s="1243"/>
      <c r="AD5" s="1155">
        <v>64</v>
      </c>
    </row>
    <row customHeight="1" ht="14.699999999999998">
      <c r="J6" s="376"/>
      <c r="K6" s="376"/>
      <c r="L6" s="2604" t="str">
        <f>IF(org=0,"Не определено",org)</f>
        <v>КЧРГУП "Теплоэнерго"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503</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504</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507</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380</v>
      </c>
      <c r="M14" s="2127"/>
      <c r="N14" s="2127"/>
      <c r="O14" s="2127"/>
      <c r="P14" s="2127"/>
      <c r="Q14" s="2127"/>
      <c r="R14" s="2127"/>
      <c r="S14" s="2127"/>
      <c r="T14" s="2127"/>
      <c r="U14" s="2127"/>
      <c r="V14" s="2127"/>
      <c r="W14" s="2127"/>
      <c r="X14" s="2127" t="s">
        <v>381</v>
      </c>
      <c r="AD14" s="1155">
        <v>14</v>
      </c>
    </row>
    <row customHeight="1" ht="14.699999999999998">
      <c r="J15" s="376"/>
      <c r="K15" s="376"/>
      <c r="L15" s="2273" t="s">
        <v>88</v>
      </c>
      <c r="M15" s="2209" t="s">
        <v>508</v>
      </c>
      <c r="N15" s="301"/>
      <c r="O15" s="2274" t="s">
        <v>2319</v>
      </c>
      <c r="P15" s="2275"/>
      <c r="Q15" s="2275"/>
      <c r="R15" s="2275"/>
      <c r="S15" s="2275"/>
      <c r="T15" s="2275"/>
      <c r="U15" s="2276"/>
      <c r="V15" s="2277" t="s">
        <v>510</v>
      </c>
      <c r="W15" s="2280" t="s">
        <v>1242</v>
      </c>
      <c r="X15" s="2127"/>
      <c r="AD15" s="1155">
        <v>14</v>
      </c>
    </row>
    <row customHeight="1" ht="35.699999999999996">
      <c r="J16" s="376"/>
      <c r="K16" s="376"/>
      <c r="L16" s="2273"/>
      <c r="M16" s="2209"/>
      <c r="N16" s="1031"/>
      <c r="O16" s="2260" t="s">
        <v>513</v>
      </c>
      <c r="P16" s="2260" t="s">
        <v>514</v>
      </c>
      <c r="Q16" s="2262" t="s">
        <v>515</v>
      </c>
      <c r="R16" s="2263"/>
      <c r="S16" s="2262" t="s">
        <v>529</v>
      </c>
      <c r="T16" s="2269"/>
      <c r="U16" s="2263"/>
      <c r="V16" s="2278"/>
      <c r="W16" s="2281"/>
      <c r="X16" s="2127"/>
      <c r="AD16" s="1155">
        <v>34</v>
      </c>
    </row>
    <row customHeight="1" ht="35.699999999999996">
      <c r="A17" s="1370" t="s">
        <v>217</v>
      </c>
      <c r="B17" s="1370" t="s">
        <v>218</v>
      </c>
      <c r="C17" s="1370" t="s">
        <v>219</v>
      </c>
      <c r="D17" s="1370" t="s">
        <v>220</v>
      </c>
      <c r="E17" s="1370"/>
      <c r="J17" s="376"/>
      <c r="K17" s="376"/>
      <c r="L17" s="2273"/>
      <c r="M17" s="2209"/>
      <c r="N17" s="302"/>
      <c r="O17" s="2261"/>
      <c r="P17" s="2261"/>
      <c r="Q17" s="1222" t="s">
        <v>524</v>
      </c>
      <c r="R17" s="1222" t="s">
        <v>525</v>
      </c>
      <c r="S17" s="1292" t="s">
        <v>526</v>
      </c>
      <c r="T17" s="2270" t="s">
        <v>527</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161</v>
      </c>
      <c r="M18" s="1255" t="s">
        <v>104</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250</v>
      </c>
      <c r="B19" s="1363" t="s">
        <v>251</v>
      </c>
      <c r="C19" s="1363" t="s">
        <v>252</v>
      </c>
      <c r="D19" s="1363" t="s">
        <v>253</v>
      </c>
      <c r="E19" s="1363"/>
      <c r="F19" s="1365"/>
      <c r="G19" s="1365"/>
      <c r="H19" s="1365"/>
      <c r="I19" s="361"/>
      <c r="J19" s="360"/>
      <c r="K19" s="355"/>
      <c r="L19" s="1293">
        <f>INDEX(PT_DIFFERENTIATION_NUM_NTAR,MATCH(A19,PT_DIFFERENTIATION_NTAR_ID,0))</f>
        <v>0</v>
      </c>
      <c r="M19" s="298" t="s">
        <v>206</v>
      </c>
      <c r="N19" s="300"/>
      <c r="O19" s="2606" t="str">
        <f>INDEX(PT_DIFFERENTIATION_NTAR,MATCH(A19,PT_DIFFERENTIATION_NTAR_ID,0))</f>
        <v/>
      </c>
      <c r="P19" s="2606"/>
      <c r="Q19" s="2606"/>
      <c r="R19" s="2606"/>
      <c r="S19" s="2606"/>
      <c r="T19" s="2606"/>
      <c r="U19" s="2606"/>
      <c r="V19" s="2606"/>
      <c r="W19" s="2606"/>
      <c r="X19" s="1258" t="s">
        <v>476</v>
      </c>
      <c r="Z19" s="500"/>
      <c r="AA19" s="500" t="str">
        <f>IF(M19="","",M19)</f>
        <v>Наименование тарифа</v>
      </c>
      <c r="AB19" s="500"/>
      <c r="AC19" s="500"/>
      <c r="AD19" s="1155">
        <v>20</v>
      </c>
    </row>
    <row customHeight="1" ht="21">
      <c r="A20" s="1363" t="s">
        <v>250</v>
      </c>
      <c r="B20" s="1363" t="s">
        <v>251</v>
      </c>
      <c r="C20" s="1363" t="s">
        <v>252</v>
      </c>
      <c r="D20" s="1363" t="s">
        <v>253</v>
      </c>
      <c r="E20" s="1363"/>
      <c r="F20" s="1365"/>
      <c r="G20" s="1365"/>
      <c r="H20" s="1365"/>
      <c r="I20" s="1290"/>
      <c r="J20" s="352"/>
      <c r="K20" s="353"/>
      <c r="L20" s="1293" t="str">
        <f>INDEX(PT_DIFFERENTIATION_NUM_TER,MATCH(B19,PT_DIFFERENTIATION_TER_ID,0))</f>
        <v>.</v>
      </c>
      <c r="M20" s="308" t="s">
        <v>477</v>
      </c>
      <c r="N20" s="300"/>
      <c r="O20" s="2606" t="str">
        <f>INDEX(PT_DIFFERENTIATION_TER,MATCH(B19,PT_DIFFERENTIATION_TER_ID,0))</f>
        <v/>
      </c>
      <c r="P20" s="2606"/>
      <c r="Q20" s="2606"/>
      <c r="R20" s="2606"/>
      <c r="S20" s="2606"/>
      <c r="T20" s="2606"/>
      <c r="U20" s="2606"/>
      <c r="V20" s="2606"/>
      <c r="W20" s="2606"/>
      <c r="X20" s="1258" t="s">
        <v>478</v>
      </c>
      <c r="Z20" s="500"/>
      <c r="AA20" s="500" t="str">
        <f>IF(M20="","",M20)</f>
        <v>Территория действия тарифа</v>
      </c>
      <c r="AB20" s="500"/>
      <c r="AC20" s="500"/>
      <c r="AD20" s="1155">
        <v>20</v>
      </c>
    </row>
    <row customHeight="1" ht="24">
      <c r="A21" s="1363" t="s">
        <v>250</v>
      </c>
      <c r="B21" s="1363" t="s">
        <v>251</v>
      </c>
      <c r="C21" s="1363" t="s">
        <v>252</v>
      </c>
      <c r="D21" s="1363" t="s">
        <v>253</v>
      </c>
      <c r="E21" s="1363"/>
      <c r="F21" s="1365"/>
      <c r="G21" s="1365"/>
      <c r="H21" s="1365"/>
      <c r="I21" s="354"/>
      <c r="J21" s="352"/>
      <c r="K21" s="353"/>
      <c r="L21" s="1293" t="str">
        <f>INDEX(PT_DIFFERENTIATION_NUM_CS,MATCH(C19,PT_DIFFERENTIATION_CS_ID,0))</f>
        <v>..</v>
      </c>
      <c r="M21" s="309" t="s">
        <v>479</v>
      </c>
      <c r="N21" s="300"/>
      <c r="O21" s="2606" t="str">
        <f>INDEX(PT_DIFFERENTIATION_CS,MATCH(C19,PT_DIFFERENTIATION_CS_ID,0))</f>
        <v/>
      </c>
      <c r="P21" s="2606"/>
      <c r="Q21" s="2606"/>
      <c r="R21" s="2606"/>
      <c r="S21" s="2606"/>
      <c r="T21" s="2606"/>
      <c r="U21" s="2606"/>
      <c r="V21" s="2606"/>
      <c r="W21" s="2606"/>
      <c r="X21" s="1258" t="s">
        <v>480</v>
      </c>
      <c r="Z21" s="500"/>
      <c r="AA21" s="500" t="str">
        <f>IF(M21="","",M21)</f>
        <v>Наименование системы теплоснабжения </v>
      </c>
      <c r="AB21" s="500"/>
      <c r="AC21" s="500"/>
      <c r="AD21" s="1155">
        <v>23</v>
      </c>
    </row>
    <row customHeight="1" ht="21">
      <c r="A22" s="1363" t="s">
        <v>250</v>
      </c>
      <c r="B22" s="1363" t="s">
        <v>251</v>
      </c>
      <c r="C22" s="1363" t="s">
        <v>252</v>
      </c>
      <c r="D22" s="1363" t="s">
        <v>253</v>
      </c>
      <c r="E22" s="1363"/>
      <c r="F22" s="1365"/>
      <c r="G22" s="1365"/>
      <c r="H22" s="1365"/>
      <c r="I22" s="354"/>
      <c r="J22" s="352"/>
      <c r="K22" s="353"/>
      <c r="L22" s="1293" t="str">
        <f>INDEX(PT_DIFFERENTIATION_NUM_IST_TE,MATCH(D19,PT_DIFFERENTIATION_IST_TE_ID,0))</f>
        <v>...</v>
      </c>
      <c r="M22" s="310" t="s">
        <v>481</v>
      </c>
      <c r="N22" s="300"/>
      <c r="O22" s="2606" t="str">
        <f>INDEX(PT_DIFFERENTIATION_IST_TE,MATCH(D19,PT_DIFFERENTIATION_IST_TE_ID,0))</f>
        <v/>
      </c>
      <c r="P22" s="2606"/>
      <c r="Q22" s="2606"/>
      <c r="R22" s="2606"/>
      <c r="S22" s="2606"/>
      <c r="T22" s="2606"/>
      <c r="U22" s="2606"/>
      <c r="V22" s="2606"/>
      <c r="W22" s="2606"/>
      <c r="X22" s="1258" t="s">
        <v>482</v>
      </c>
      <c r="Z22" s="500"/>
      <c r="AA22" s="500" t="str">
        <f>IF(M22="","",M22)</f>
        <v>Источник тепловой энергии  </v>
      </c>
      <c r="AB22" s="500"/>
      <c r="AC22" s="500"/>
      <c r="AD22" s="1155">
        <v>20</v>
      </c>
    </row>
    <row customHeight="1" ht="96.75">
      <c r="A23" s="1363" t="s">
        <v>250</v>
      </c>
      <c r="B23" s="1363" t="s">
        <v>251</v>
      </c>
      <c r="C23" s="1363" t="s">
        <v>252</v>
      </c>
      <c r="D23" s="1363" t="s">
        <v>253</v>
      </c>
      <c r="E23" s="1363"/>
      <c r="F23" s="2607" t="str">
        <f>L22&amp;".1"</f>
        <v>....1</v>
      </c>
      <c r="I23" s="2257">
        <v>1</v>
      </c>
      <c r="J23" s="1291"/>
      <c r="K23" s="356"/>
      <c r="L23" s="1293" t="str">
        <f>$F$23</f>
        <v>....1</v>
      </c>
      <c r="M23" s="285" t="s">
        <v>484</v>
      </c>
      <c r="N23" s="300"/>
      <c r="O23" s="2305"/>
      <c r="P23" s="2305"/>
      <c r="Q23" s="2305"/>
      <c r="R23" s="2305"/>
      <c r="S23" s="2305"/>
      <c r="T23" s="2305"/>
      <c r="U23" s="2305"/>
      <c r="V23" s="2305"/>
      <c r="W23" s="2305"/>
      <c r="X23" s="1258" t="s">
        <v>485</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250</v>
      </c>
      <c r="B24" s="1363" t="s">
        <v>251</v>
      </c>
      <c r="C24" s="1363" t="s">
        <v>252</v>
      </c>
      <c r="D24" s="1363" t="s">
        <v>253</v>
      </c>
      <c r="E24" s="1363"/>
      <c r="F24" s="2607"/>
      <c r="G24" s="2217" t="str">
        <f>F23&amp;".1"</f>
        <v>....1.1</v>
      </c>
      <c r="I24" s="2257"/>
      <c r="J24" s="2257">
        <v>1</v>
      </c>
      <c r="K24" s="357"/>
      <c r="L24" s="1293" t="str">
        <f>$G$24</f>
        <v>....1.1</v>
      </c>
      <c r="M24" s="286" t="s">
        <v>487</v>
      </c>
      <c r="N24" s="300"/>
      <c r="O24" s="2245"/>
      <c r="P24" s="2246"/>
      <c r="Q24" s="2246"/>
      <c r="R24" s="2246"/>
      <c r="S24" s="2246"/>
      <c r="T24" s="2246"/>
      <c r="U24" s="2246"/>
      <c r="V24" s="2246"/>
      <c r="W24" s="2247"/>
      <c r="X24" s="1258" t="s">
        <v>488</v>
      </c>
      <c r="Z24" s="500"/>
      <c r="AA24" s="500" t="str">
        <f>IF(M24="","",M24)</f>
        <v>Группа потребителей</v>
      </c>
      <c r="AB24" s="500"/>
      <c r="AC24" s="500"/>
      <c r="AD24" s="1155">
        <v>82</v>
      </c>
    </row>
    <row customHeight="1" ht="11.549999999999999">
      <c r="A25" s="1363" t="s">
        <v>250</v>
      </c>
      <c r="B25" s="1363" t="s">
        <v>251</v>
      </c>
      <c r="C25" s="1363" t="s">
        <v>252</v>
      </c>
      <c r="D25" s="1363" t="s">
        <v>253</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490</v>
      </c>
      <c r="Y25" s="511">
        <f>STRCHECKDATE(O26:W26)</f>
      </c>
      <c r="Z25" s="500"/>
      <c r="AA25" s="500" t="str">
        <f>IF(M25="","",M25)</f>
        <v/>
      </c>
      <c r="AB25" s="500"/>
      <c r="AC25" s="500"/>
      <c r="AD25" s="1155">
        <v>11</v>
      </c>
    </row>
    <row customHeight="1" ht="11.549999999999999">
      <c r="A26" s="1363" t="s">
        <v>250</v>
      </c>
      <c r="B26" s="1363" t="s">
        <v>251</v>
      </c>
      <c r="C26" s="1363" t="s">
        <v>252</v>
      </c>
      <c r="D26" s="1363" t="s">
        <v>253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250</v>
      </c>
      <c r="B27" s="1363" t="s">
        <v>251</v>
      </c>
      <c r="C27" s="1363" t="s">
        <v>252</v>
      </c>
      <c r="D27" s="1363" t="s">
        <v>253</v>
      </c>
      <c r="E27" s="1363"/>
      <c r="F27" s="2607"/>
      <c r="G27" s="2217"/>
      <c r="I27" s="2257"/>
      <c r="J27" s="2257"/>
      <c r="K27" s="356"/>
      <c r="L27" s="1278"/>
      <c r="M27" s="288" t="s">
        <v>491</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250</v>
      </c>
      <c r="B28" s="1363" t="s">
        <v>251</v>
      </c>
      <c r="C28" s="1363" t="s">
        <v>252</v>
      </c>
      <c r="D28" s="1363" t="s">
        <v>253</v>
      </c>
      <c r="E28" s="1363"/>
      <c r="F28" s="2607"/>
      <c r="I28" s="2257"/>
      <c r="J28" s="1291"/>
      <c r="K28" s="356"/>
      <c r="L28" s="1278"/>
      <c r="M28" s="287" t="s">
        <v>492</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250</v>
      </c>
      <c r="B29" s="1363" t="s">
        <v>251</v>
      </c>
      <c r="C29" s="1363" t="s">
        <v>252</v>
      </c>
      <c r="D29" s="1363" t="s">
        <v>253</v>
      </c>
      <c r="E29" s="1363"/>
      <c r="F29" s="1365"/>
      <c r="G29" s="1365"/>
      <c r="H29" s="537"/>
      <c r="I29" s="360"/>
      <c r="J29" s="375"/>
      <c r="K29" s="355"/>
      <c r="L29" s="1278"/>
      <c r="M29" s="365" t="s">
        <v>493</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250</v>
      </c>
      <c r="B30" s="1363" t="s">
        <v>251</v>
      </c>
      <c r="C30" s="1363" t="s">
        <v>252</v>
      </c>
      <c r="D30" s="1363"/>
      <c r="E30" s="1363" t="s">
        <v>666</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250</v>
      </c>
      <c r="B31" s="1363" t="s">
        <v>251</v>
      </c>
      <c r="C31" s="1363"/>
      <c r="D31" s="1363"/>
      <c r="E31" s="1363" t="s">
        <v>2320</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2321</v>
      </c>
      <c r="B32" s="1363"/>
      <c r="C32" s="1363"/>
      <c r="D32" s="1363"/>
      <c r="E32" s="1363" t="s">
        <v>156</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528</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899</v>
      </c>
      <c r="M35" s="2285" t="s">
        <v>2322</v>
      </c>
      <c r="N35" s="2285"/>
      <c r="O35" s="2285"/>
      <c r="P35" s="2285"/>
      <c r="Q35" s="2285"/>
      <c r="R35" s="2285"/>
      <c r="S35" s="2285"/>
      <c r="T35" s="2285"/>
      <c r="U35" s="2285"/>
      <c r="V35" s="2285"/>
      <c r="W35" s="2285"/>
      <c r="X35" s="2285"/>
      <c r="AD35" s="1155">
        <v>27</v>
      </c>
    </row>
    <row customHeight="1" ht="109.19999999999999">
      <c r="H36" s="537"/>
      <c r="I36" s="1303"/>
      <c r="M36" s="2285" t="s">
        <v>2323</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00CED-AEA8-ADA8-3728-CD479EF2A6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3919D3-D9E8-AEBD-836D-854FD544B8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BBACC-FB11-8CB7-BB98-9605561275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3A878-2A18-AF6C-753A-667296159F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2879D-652D-9702-1BE8-26816C4B3F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305D8-43E8-00BC-58C8-ACFC4168682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379</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КЧРГУП "Теплоэнерго"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380</v>
      </c>
      <c r="E8" s="2205"/>
      <c r="F8" s="2205"/>
      <c r="G8" s="2208" t="s">
        <v>381</v>
      </c>
      <c r="J8" s="455">
        <v>11</v>
      </c>
    </row>
    <row customHeight="1" ht="11.549999999999999">
      <c r="A9" s="457"/>
      <c r="B9" s="502"/>
      <c r="C9" s="457"/>
      <c r="D9" s="472" t="s">
        <v>88</v>
      </c>
      <c r="E9" s="446" t="s">
        <v>382</v>
      </c>
      <c r="F9" s="446" t="s">
        <v>383</v>
      </c>
      <c r="G9" s="2209"/>
      <c r="J9" s="455">
        <v>11</v>
      </c>
    </row>
    <row customHeight="1" ht="12" hidden="1">
      <c r="A10" s="457"/>
      <c r="B10" s="502"/>
      <c r="C10" s="457"/>
      <c r="D10" s="464"/>
      <c r="E10" s="464"/>
      <c r="F10" s="464"/>
      <c r="G10" s="464"/>
      <c r="J10" s="455">
        <v>0</v>
      </c>
    </row>
    <row customHeight="1" ht="22.5" hidden="1">
      <c r="A11" s="457"/>
      <c r="B11" s="502"/>
      <c r="C11" s="457"/>
      <c r="D11" s="1009" t="s">
        <v>161</v>
      </c>
      <c r="E11" s="1012" t="s">
        <v>384</v>
      </c>
      <c r="F11" s="1011" t="str">
        <f>IF(region_name="","",region_name)</f>
        <v>Карачаево-Черкесская республика</v>
      </c>
      <c r="G11" s="1012" t="s">
        <v>385</v>
      </c>
      <c r="H11" s="475"/>
      <c r="J11" s="455">
        <v>0</v>
      </c>
    </row>
    <row customHeight="1" ht="22.5" hidden="1">
      <c r="A12" s="457"/>
      <c r="B12" s="502"/>
      <c r="C12" s="457"/>
      <c r="D12" s="445" t="s">
        <v>161</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386</v>
      </c>
      <c r="G12" s="474"/>
      <c r="H12" s="475"/>
      <c r="J12" s="455">
        <v>0</v>
      </c>
    </row>
    <row customHeight="1" ht="23.25">
      <c r="A13" s="457"/>
      <c r="B13" s="502"/>
      <c r="C13" s="457"/>
      <c r="D13" s="445" t="s">
        <v>161</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387</v>
      </c>
      <c r="E14" s="1010" t="s">
        <v>388</v>
      </c>
      <c r="F14" s="1011" t="str">
        <f>IF(inn="","",inn)</f>
        <v>0901050303</v>
      </c>
      <c r="G14" s="1012" t="s">
        <v>389</v>
      </c>
      <c r="H14" s="475"/>
      <c r="J14" s="455">
        <v>0</v>
      </c>
    </row>
    <row customHeight="1" ht="22.5" hidden="1">
      <c r="A15" s="457"/>
      <c r="B15" s="502"/>
      <c r="C15" s="457"/>
      <c r="D15" s="1009" t="s">
        <v>390</v>
      </c>
      <c r="E15" s="1010" t="s">
        <v>391</v>
      </c>
      <c r="F15" s="1011" t="str">
        <f>IF(kpp="","",kpp)</f>
        <v>090101001</v>
      </c>
      <c r="G15" s="1012" t="s">
        <v>392</v>
      </c>
      <c r="H15" s="475"/>
      <c r="J15" s="455">
        <v>0</v>
      </c>
    </row>
    <row customHeight="1" ht="39">
      <c r="A16" s="457"/>
      <c r="B16" s="502"/>
      <c r="C16" s="457"/>
      <c r="D16" s="445" t="s">
        <v>104</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393</v>
      </c>
      <c r="B19" s="502"/>
      <c r="C19" s="2213"/>
      <c r="D19" s="445" t="str">
        <f>A19</f>
        <v>5.1</v>
      </c>
      <c r="E19" s="442" t="s">
        <v>394</v>
      </c>
      <c r="F19" s="443" t="s">
        <v>386</v>
      </c>
      <c r="G19" s="444" t="s">
        <v>395</v>
      </c>
      <c r="H19" s="475"/>
      <c r="I19" s="852"/>
      <c r="J19" s="455">
        <v>0</v>
      </c>
    </row>
    <row customHeight="1" ht="24" hidden="1">
      <c r="A20" s="2202"/>
      <c r="B20" s="502"/>
      <c r="C20" s="2213"/>
      <c r="D20" s="440" t="str">
        <f>D19&amp;".1"</f>
        <v>5.1.1</v>
      </c>
      <c r="E20" s="439" t="s">
        <v>396</v>
      </c>
      <c r="F20" s="881" t="s">
        <v>22</v>
      </c>
      <c r="G20" s="474"/>
      <c r="H20" s="475"/>
      <c r="I20" s="852"/>
      <c r="J20" s="455">
        <v>0</v>
      </c>
    </row>
    <row customHeight="1" ht="22.5" hidden="1">
      <c r="A21" s="2202"/>
      <c r="B21" s="502"/>
      <c r="C21" s="2213"/>
      <c r="D21" s="440" t="str">
        <f>D19&amp;".2"</f>
        <v>5.1.2</v>
      </c>
      <c r="E21" s="439" t="s">
        <v>397</v>
      </c>
      <c r="F21" s="1733" t="s">
        <v>22</v>
      </c>
      <c r="G21" s="444" t="s">
        <v>398</v>
      </c>
      <c r="H21" s="475"/>
      <c r="I21" s="852"/>
      <c r="J21" s="455">
        <v>0</v>
      </c>
    </row>
    <row customHeight="1" ht="22.5" hidden="1">
      <c r="A22" s="2202"/>
      <c r="B22" s="502"/>
      <c r="C22" s="2213"/>
      <c r="D22" s="440" t="str">
        <f>D19&amp;".3"</f>
        <v>5.1.3</v>
      </c>
      <c r="E22" s="439" t="s">
        <v>399</v>
      </c>
      <c r="F22" s="881" t="s">
        <v>22</v>
      </c>
      <c r="G22" s="474"/>
      <c r="H22" s="475"/>
      <c r="I22" s="852"/>
      <c r="J22" s="455">
        <v>0</v>
      </c>
    </row>
    <row customHeight="1" ht="22.5" hidden="1">
      <c r="A23" s="2202"/>
      <c r="B23" s="502"/>
      <c r="C23" s="2213"/>
      <c r="D23" s="440" t="str">
        <f>D19&amp;".4"</f>
        <v>5.1.4</v>
      </c>
      <c r="E23" s="439" t="s">
        <v>400</v>
      </c>
      <c r="F23" s="881" t="s">
        <v>22</v>
      </c>
      <c r="G23" s="444" t="s">
        <v>401</v>
      </c>
      <c r="H23" s="475"/>
      <c r="I23" s="852"/>
      <c r="J23" s="455">
        <v>0</v>
      </c>
    </row>
    <row customHeight="1" ht="22.5" hidden="1">
      <c r="A24" s="1978"/>
      <c r="B24" s="502"/>
      <c r="C24" s="492"/>
      <c r="D24" s="467"/>
      <c r="E24" s="1168" t="s">
        <v>402</v>
      </c>
      <c r="F24" s="468"/>
      <c r="G24" s="469"/>
      <c r="H24" s="475"/>
      <c r="I24" s="852"/>
      <c r="J24" s="455">
        <v>0</v>
      </c>
    </row>
    <row s="501" customFormat="1" customHeight="1" ht="24.75" hidden="1">
      <c r="A25" s="457"/>
      <c r="B25" s="502"/>
      <c r="C25" s="502"/>
      <c r="D25" s="1006" t="s">
        <v>90</v>
      </c>
      <c r="E25" s="1008" t="s">
        <v>403</v>
      </c>
      <c r="F25" s="1013" t="s">
        <v>386</v>
      </c>
      <c r="G25" s="1008"/>
      <c r="J25" s="501">
        <v>0</v>
      </c>
    </row>
    <row s="501" customFormat="1" customHeight="1" ht="11.25" hidden="1">
      <c r="A26" s="457"/>
      <c r="B26" s="502"/>
      <c r="C26" s="502"/>
      <c r="D26" s="1006" t="s">
        <v>404</v>
      </c>
      <c r="E26" s="1007" t="s">
        <v>405</v>
      </c>
      <c r="F26" s="1013" t="s">
        <v>386</v>
      </c>
      <c r="G26" s="1008"/>
      <c r="J26" s="501">
        <v>0</v>
      </c>
    </row>
    <row s="501" customFormat="1" customHeight="1" ht="11.25" hidden="1">
      <c r="A27" s="457"/>
      <c r="B27" s="502"/>
      <c r="C27" s="502"/>
      <c r="D27" s="1006" t="s">
        <v>406</v>
      </c>
      <c r="E27" s="1014" t="s">
        <v>407</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408</v>
      </c>
      <c r="E28" s="1014" t="s">
        <v>409</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410</v>
      </c>
      <c r="E29" s="1014" t="s">
        <v>411</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412</v>
      </c>
      <c r="E30" s="1007" t="s">
        <v>413</v>
      </c>
      <c r="F30" s="1015"/>
      <c r="G30" s="1008"/>
      <c r="J30" s="501">
        <v>0</v>
      </c>
    </row>
    <row s="501" customFormat="1" customHeight="1" ht="11.25" hidden="1">
      <c r="A31" s="457"/>
      <c r="B31" s="502"/>
      <c r="C31" s="502"/>
      <c r="D31" s="1006" t="s">
        <v>414</v>
      </c>
      <c r="E31" s="1007" t="s">
        <v>415</v>
      </c>
      <c r="F31" s="1015"/>
      <c r="G31" s="1008"/>
      <c r="J31" s="501">
        <v>0</v>
      </c>
    </row>
    <row s="501" customFormat="1" customHeight="1" ht="11.25" hidden="1">
      <c r="A32" s="457"/>
      <c r="B32" s="502"/>
      <c r="C32" s="502"/>
      <c r="D32" s="1006" t="s">
        <v>416</v>
      </c>
      <c r="E32" s="1007" t="s">
        <v>417</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386</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418</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418</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386</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419</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420</v>
      </c>
      <c r="H44" s="475"/>
      <c r="J44" s="455">
        <v>22</v>
      </c>
    </row>
    <row customHeight="1" ht="23.25">
      <c r="A45" s="457"/>
      <c r="B45" s="502"/>
      <c r="C45" s="457"/>
      <c r="D45" s="440">
        <f>D44+1</f>
        <v>12</v>
      </c>
      <c r="E45" s="438" t="s">
        <v>421</v>
      </c>
      <c r="F45" s="443" t="s">
        <v>386</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422</v>
      </c>
      <c r="H46" s="475"/>
      <c r="J46" s="455">
        <v>23</v>
      </c>
    </row>
    <row customHeight="1" ht="24">
      <c r="A47" s="2202"/>
      <c r="B47" s="502"/>
      <c r="C47" s="492"/>
      <c r="D47" s="440" t="str">
        <f>D45&amp;".2"</f>
        <v>12.2</v>
      </c>
      <c r="E47" s="442" t="s">
        <v>423</v>
      </c>
      <c r="F47" s="490"/>
      <c r="G47" s="437" t="s">
        <v>424</v>
      </c>
      <c r="H47" s="475"/>
      <c r="J47" s="455">
        <v>23</v>
      </c>
    </row>
    <row customHeight="1" ht="24">
      <c r="A48" s="2202"/>
      <c r="B48" s="502"/>
      <c r="C48" s="492"/>
      <c r="D48" s="440" t="str">
        <f>D45&amp;".3"</f>
        <v>12.3</v>
      </c>
      <c r="E48" s="442" t="s">
        <v>425</v>
      </c>
      <c r="F48" s="490"/>
      <c r="G48" s="437" t="s">
        <v>426</v>
      </c>
      <c r="H48" s="475"/>
      <c r="J48" s="455">
        <v>23</v>
      </c>
    </row>
    <row customHeight="1" ht="24">
      <c r="A49" s="2202"/>
      <c r="B49" s="502"/>
      <c r="C49" s="492"/>
      <c r="D49" s="440" t="str">
        <f>IF(TEMPLATE_SPHERE="TKO",D45&amp;".0",D45&amp;".4")</f>
        <v>12.4</v>
      </c>
      <c r="E49" s="436" t="s">
        <v>427</v>
      </c>
      <c r="F49" s="1685"/>
      <c r="G49" s="1762" t="s">
        <v>428</v>
      </c>
      <c r="H49" s="475"/>
      <c r="J49" s="455">
        <v>23</v>
      </c>
    </row>
    <row customHeight="1" ht="24">
      <c r="A50" s="457"/>
      <c r="B50" s="502"/>
      <c r="C50" s="457"/>
      <c r="D50" s="467"/>
      <c r="E50" s="415" t="s">
        <v>429</v>
      </c>
      <c r="F50" s="468"/>
      <c r="G50" s="1762" t="s">
        <v>430</v>
      </c>
      <c r="H50" s="476"/>
      <c r="J50" s="455">
        <v>23</v>
      </c>
    </row>
    <row customHeight="1" ht="24">
      <c r="A51" s="858"/>
      <c r="B51" s="502"/>
      <c r="C51" s="492"/>
      <c r="D51" s="440">
        <f>D45+1</f>
        <v>13</v>
      </c>
      <c r="E51" s="528" t="s">
        <v>431</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AB7788-6838-6E08-8948-BB9E38FB54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969B7-7D78-ECA8-B628-C335F958CA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D7C3E-7A8A-3B32-B6E8-928333A0FED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9DE58-25D8-3B18-A43F-93B6819AA1EF}"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2324</v>
      </c>
      <c r="B1" s="2616" t="s">
        <v>2325</v>
      </c>
      <c r="C1" s="2617" t="s">
        <v>2326</v>
      </c>
      <c r="D1" s="2618"/>
      <c r="E1" s="836" t="s">
        <v>2327</v>
      </c>
    </row>
    <row customHeight="1" ht="11.25">
      <c r="A2" s="2619"/>
      <c r="B2" s="765" t="s">
        <v>27</v>
      </c>
      <c r="C2" s="753"/>
      <c r="D2" s="764"/>
      <c r="E2" s="836"/>
    </row>
    <row customHeight="1" ht="11.25">
      <c r="A3" s="2620"/>
      <c r="B3" s="2621" t="s">
        <v>33</v>
      </c>
      <c r="C3" s="753"/>
      <c r="D3" s="764"/>
      <c r="E3" s="836"/>
    </row>
    <row customHeight="1" ht="11.25">
      <c r="A4" s="2622"/>
      <c r="B4" s="766" t="s">
        <v>1753</v>
      </c>
      <c r="C4" s="753"/>
      <c r="D4" s="764"/>
      <c r="E4" s="836"/>
    </row>
    <row customHeight="1" ht="11.25">
      <c r="A5" s="2623"/>
      <c r="B5" s="766" t="s">
        <v>1747</v>
      </c>
      <c r="C5" s="2624" t="s">
        <v>2092</v>
      </c>
      <c r="D5" s="2625" t="s">
        <v>2328</v>
      </c>
      <c r="E5" s="836"/>
    </row>
    <row s="1850" customFormat="1" customHeight="1" ht="11.25">
      <c r="A6" s="2626"/>
      <c r="B6" s="766" t="s">
        <v>1757</v>
      </c>
      <c r="C6" s="753"/>
      <c r="D6" s="764"/>
      <c r="E6" s="836"/>
    </row>
    <row customHeight="1" ht="11.25">
      <c r="A7" s="2627"/>
      <c r="B7" s="766" t="s">
        <v>1765</v>
      </c>
      <c r="C7" s="753"/>
      <c r="D7" s="764"/>
      <c r="E7" s="836"/>
    </row>
    <row customHeight="1" ht="11.25">
      <c r="A8" s="756"/>
      <c r="B8" s="766" t="s">
        <v>1760</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B9CA8-4C5E-1585-909D-A446EF1E3B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6242B-C118-53F8-AE98-CD6155B859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CD3C8-8315-57AB-8EB8-B61B5AC066B8}" mc:Ignorable="x14ac xr xr2 xr3">
  <sheetPr>
    <tabColor rgb="FFFFCC99"/>
  </sheetPr>
  <dimension ref="A1:I10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2329</v>
      </c>
      <c r="B1" s="68" t="s">
        <v>2330</v>
      </c>
      <c r="C1" s="68" t="s">
        <v>2331</v>
      </c>
      <c r="D1" s="68" t="s">
        <v>2332</v>
      </c>
      <c r="E1" s="68" t="s">
        <v>2333</v>
      </c>
      <c r="F1" s="68" t="s">
        <v>2334</v>
      </c>
      <c r="G1" s="68" t="s">
        <v>2335</v>
      </c>
      <c r="H1" s="68" t="s">
        <v>2336</v>
      </c>
      <c r="I1" s="68" t="s">
        <v>2337</v>
      </c>
    </row>
    <row customHeight="1" ht="11.25">
      <c r="A2" s="1850" t="s">
        <v>2338</v>
      </c>
      <c r="B2" s="1850" t="s">
        <v>16</v>
      </c>
      <c r="C2" s="1850" t="s">
        <v>2339</v>
      </c>
      <c r="D2" s="1850" t="s">
        <v>2340</v>
      </c>
      <c r="E2" s="1850" t="s">
        <v>2341</v>
      </c>
      <c r="F2" s="1850" t="s">
        <v>2342</v>
      </c>
      <c r="G2" s="1850" t="s">
        <v>22</v>
      </c>
      <c r="H2" s="1850" t="s">
        <v>22</v>
      </c>
      <c r="I2" s="1850" t="s">
        <v>903</v>
      </c>
    </row>
    <row customHeight="1" ht="11.25">
      <c r="A3" s="1850" t="s">
        <v>2338</v>
      </c>
      <c r="B3" s="1850" t="s">
        <v>16</v>
      </c>
      <c r="C3" s="1850" t="s">
        <v>2343</v>
      </c>
      <c r="D3" s="1850" t="s">
        <v>2344</v>
      </c>
      <c r="E3" s="1850" t="s">
        <v>2345</v>
      </c>
      <c r="F3" s="1850" t="s">
        <v>2346</v>
      </c>
      <c r="G3" s="1850" t="s">
        <v>2347</v>
      </c>
      <c r="H3" s="1850" t="s">
        <v>22</v>
      </c>
      <c r="I3" s="1850" t="s">
        <v>903</v>
      </c>
    </row>
    <row customHeight="1" ht="11.25">
      <c r="A4" s="1850" t="s">
        <v>2338</v>
      </c>
      <c r="B4" s="1850" t="s">
        <v>16</v>
      </c>
      <c r="C4" s="1850" t="s">
        <v>2348</v>
      </c>
      <c r="D4" s="1850" t="s">
        <v>2349</v>
      </c>
      <c r="E4" s="1850" t="s">
        <v>2350</v>
      </c>
      <c r="F4" s="1850" t="s">
        <v>51</v>
      </c>
      <c r="G4" s="1850" t="s">
        <v>22</v>
      </c>
      <c r="H4" s="1850" t="s">
        <v>22</v>
      </c>
      <c r="I4" s="1850" t="s">
        <v>903</v>
      </c>
    </row>
    <row customHeight="1" ht="11.25">
      <c r="A5" s="1850" t="s">
        <v>2338</v>
      </c>
      <c r="B5" s="1850" t="s">
        <v>16</v>
      </c>
      <c r="C5" s="1850" t="s">
        <v>2351</v>
      </c>
      <c r="D5" s="1850" t="s">
        <v>2352</v>
      </c>
      <c r="E5" s="1850" t="s">
        <v>2353</v>
      </c>
      <c r="F5" s="1850" t="s">
        <v>2354</v>
      </c>
      <c r="G5" s="1850" t="s">
        <v>22</v>
      </c>
      <c r="H5" s="1850" t="s">
        <v>22</v>
      </c>
      <c r="I5" s="1850" t="s">
        <v>903</v>
      </c>
    </row>
    <row customHeight="1" ht="11.25">
      <c r="A6" s="1850" t="s">
        <v>2338</v>
      </c>
      <c r="B6" s="1850" t="s">
        <v>16</v>
      </c>
      <c r="C6" s="1850" t="s">
        <v>2355</v>
      </c>
      <c r="D6" s="1850" t="s">
        <v>2352</v>
      </c>
      <c r="E6" s="1850" t="s">
        <v>2356</v>
      </c>
      <c r="F6" s="1850" t="s">
        <v>2357</v>
      </c>
      <c r="G6" s="1850" t="s">
        <v>22</v>
      </c>
      <c r="H6" s="1850" t="s">
        <v>22</v>
      </c>
      <c r="I6" s="1850" t="s">
        <v>903</v>
      </c>
    </row>
    <row customHeight="1" ht="11.25">
      <c r="A7" s="1850" t="s">
        <v>2338</v>
      </c>
      <c r="B7" s="1850" t="s">
        <v>16</v>
      </c>
      <c r="C7" s="1850" t="s">
        <v>22</v>
      </c>
      <c r="D7" s="1850" t="s">
        <v>2358</v>
      </c>
      <c r="E7" s="1850" t="s">
        <v>2359</v>
      </c>
      <c r="F7" s="1850" t="s">
        <v>51</v>
      </c>
      <c r="G7" s="1850" t="s">
        <v>22</v>
      </c>
      <c r="H7" s="1850" t="s">
        <v>22</v>
      </c>
      <c r="I7" s="1850" t="s">
        <v>903</v>
      </c>
    </row>
    <row customHeight="1" ht="11.25">
      <c r="A8" s="1850" t="s">
        <v>2338</v>
      </c>
      <c r="B8" s="1850" t="s">
        <v>16</v>
      </c>
      <c r="C8" s="1850" t="s">
        <v>2360</v>
      </c>
      <c r="D8" s="1850" t="s">
        <v>2361</v>
      </c>
      <c r="E8" s="1850" t="s">
        <v>2362</v>
      </c>
      <c r="F8" s="1850" t="s">
        <v>2363</v>
      </c>
      <c r="G8" s="1850" t="s">
        <v>2364</v>
      </c>
      <c r="H8" s="1850" t="s">
        <v>22</v>
      </c>
      <c r="I8" s="1850" t="s">
        <v>903</v>
      </c>
    </row>
    <row customHeight="1" ht="11.25">
      <c r="A9" s="1850" t="s">
        <v>2338</v>
      </c>
      <c r="B9" s="1850" t="s">
        <v>16</v>
      </c>
      <c r="C9" s="1850" t="s">
        <v>13</v>
      </c>
      <c r="D9" s="1850" t="s">
        <v>46</v>
      </c>
      <c r="E9" s="1850" t="s">
        <v>49</v>
      </c>
      <c r="F9" s="1850" t="s">
        <v>51</v>
      </c>
      <c r="G9" s="1850" t="s">
        <v>22</v>
      </c>
      <c r="H9" s="1850" t="s">
        <v>22</v>
      </c>
      <c r="I9" s="1850" t="s">
        <v>903</v>
      </c>
    </row>
    <row customHeight="1" ht="11.25">
      <c r="A10" s="1850" t="s">
        <v>2338</v>
      </c>
      <c r="B10" s="1850" t="s">
        <v>16</v>
      </c>
      <c r="C10" s="1850" t="s">
        <v>2365</v>
      </c>
      <c r="D10" s="1850" t="s">
        <v>2366</v>
      </c>
      <c r="E10" s="1850" t="s">
        <v>2367</v>
      </c>
      <c r="F10" s="1850" t="s">
        <v>2368</v>
      </c>
      <c r="G10" s="1850" t="s">
        <v>22</v>
      </c>
      <c r="H10" s="1850" t="s">
        <v>22</v>
      </c>
      <c r="I10" s="1850" t="s">
        <v>903</v>
      </c>
    </row>
    <row customHeight="1" ht="11.25">
      <c r="A11" s="1850" t="s">
        <v>2338</v>
      </c>
      <c r="B11" s="1850" t="s">
        <v>16</v>
      </c>
      <c r="C11" s="1850" t="s">
        <v>2369</v>
      </c>
      <c r="D11" s="1850" t="s">
        <v>2370</v>
      </c>
      <c r="E11" s="1850" t="s">
        <v>2371</v>
      </c>
      <c r="F11" s="1850" t="s">
        <v>2357</v>
      </c>
      <c r="G11" s="1850" t="s">
        <v>22</v>
      </c>
      <c r="H11" s="1850" t="s">
        <v>22</v>
      </c>
      <c r="I11" s="1850" t="s">
        <v>903</v>
      </c>
    </row>
    <row customHeight="1" ht="11.25">
      <c r="A12" s="1850" t="s">
        <v>2338</v>
      </c>
      <c r="B12" s="1850" t="s">
        <v>16</v>
      </c>
      <c r="C12" s="1850" t="s">
        <v>2372</v>
      </c>
      <c r="D12" s="1850" t="s">
        <v>2373</v>
      </c>
      <c r="E12" s="1850" t="s">
        <v>2374</v>
      </c>
      <c r="F12" s="1850" t="s">
        <v>2342</v>
      </c>
      <c r="G12" s="1850" t="s">
        <v>2375</v>
      </c>
      <c r="H12" s="1850" t="s">
        <v>22</v>
      </c>
      <c r="I12" s="1850" t="s">
        <v>903</v>
      </c>
    </row>
    <row customHeight="1" ht="11.25">
      <c r="A13" s="1850" t="s">
        <v>2338</v>
      </c>
      <c r="B13" s="1850" t="s">
        <v>16</v>
      </c>
      <c r="C13" s="1850" t="s">
        <v>2376</v>
      </c>
      <c r="D13" s="1850" t="s">
        <v>2377</v>
      </c>
      <c r="E13" s="1850" t="s">
        <v>2378</v>
      </c>
      <c r="F13" s="1850" t="s">
        <v>2379</v>
      </c>
      <c r="G13" s="1850" t="s">
        <v>22</v>
      </c>
      <c r="H13" s="1850" t="s">
        <v>22</v>
      </c>
      <c r="I13" s="1850" t="s">
        <v>903</v>
      </c>
    </row>
    <row customHeight="1" ht="11.25">
      <c r="A14" s="1850" t="s">
        <v>2338</v>
      </c>
      <c r="B14" s="1850" t="s">
        <v>16</v>
      </c>
      <c r="C14" s="1850" t="s">
        <v>2380</v>
      </c>
      <c r="D14" s="1850" t="s">
        <v>2381</v>
      </c>
      <c r="E14" s="1850" t="s">
        <v>2382</v>
      </c>
      <c r="F14" s="1850" t="s">
        <v>2342</v>
      </c>
      <c r="G14" s="1850" t="s">
        <v>2383</v>
      </c>
      <c r="H14" s="1850" t="s">
        <v>22</v>
      </c>
      <c r="I14" s="1850" t="s">
        <v>903</v>
      </c>
    </row>
    <row customHeight="1" ht="11.25">
      <c r="A15" s="1850" t="s">
        <v>2338</v>
      </c>
      <c r="B15" s="1850" t="s">
        <v>16</v>
      </c>
      <c r="C15" s="1850" t="s">
        <v>2384</v>
      </c>
      <c r="D15" s="1850" t="s">
        <v>2385</v>
      </c>
      <c r="E15" s="1850" t="s">
        <v>2386</v>
      </c>
      <c r="F15" s="1850" t="s">
        <v>2357</v>
      </c>
      <c r="G15" s="1850" t="s">
        <v>22</v>
      </c>
      <c r="H15" s="1850" t="s">
        <v>22</v>
      </c>
      <c r="I15" s="1850" t="s">
        <v>903</v>
      </c>
    </row>
    <row customHeight="1" ht="11.25">
      <c r="A16" s="1850" t="s">
        <v>2338</v>
      </c>
      <c r="B16" s="1850" t="s">
        <v>16</v>
      </c>
      <c r="C16" s="1850" t="s">
        <v>2387</v>
      </c>
      <c r="D16" s="1850" t="s">
        <v>2388</v>
      </c>
      <c r="E16" s="1850" t="s">
        <v>2389</v>
      </c>
      <c r="F16" s="1850" t="s">
        <v>2342</v>
      </c>
      <c r="G16" s="1850" t="s">
        <v>22</v>
      </c>
      <c r="H16" s="1850" t="s">
        <v>22</v>
      </c>
      <c r="I16" s="1850" t="s">
        <v>903</v>
      </c>
    </row>
    <row customHeight="1" ht="11.25">
      <c r="A17" s="1850" t="s">
        <v>2338</v>
      </c>
      <c r="B17" s="1850" t="s">
        <v>16</v>
      </c>
      <c r="C17" s="1850" t="s">
        <v>2390</v>
      </c>
      <c r="D17" s="1850" t="s">
        <v>2391</v>
      </c>
      <c r="E17" s="1850" t="s">
        <v>2392</v>
      </c>
      <c r="F17" s="1850" t="s">
        <v>2379</v>
      </c>
      <c r="G17" s="1850" t="s">
        <v>22</v>
      </c>
      <c r="H17" s="1850" t="s">
        <v>22</v>
      </c>
      <c r="I17" s="1850" t="s">
        <v>903</v>
      </c>
    </row>
    <row customHeight="1" ht="11.25">
      <c r="A18" s="1850" t="s">
        <v>2338</v>
      </c>
      <c r="B18" s="1850" t="s">
        <v>16</v>
      </c>
      <c r="C18" s="1850" t="s">
        <v>2393</v>
      </c>
      <c r="D18" s="1850" t="s">
        <v>2394</v>
      </c>
      <c r="E18" s="1850" t="s">
        <v>2345</v>
      </c>
      <c r="F18" s="1850" t="s">
        <v>2395</v>
      </c>
      <c r="G18" s="1850" t="s">
        <v>2347</v>
      </c>
      <c r="H18" s="1850" t="s">
        <v>22</v>
      </c>
      <c r="I18" s="1850" t="s">
        <v>903</v>
      </c>
    </row>
    <row customHeight="1" ht="11.25">
      <c r="A19" s="1850" t="s">
        <v>2338</v>
      </c>
      <c r="B19" s="1850" t="s">
        <v>16</v>
      </c>
      <c r="C19" s="1850" t="s">
        <v>2396</v>
      </c>
      <c r="D19" s="1850" t="s">
        <v>2397</v>
      </c>
      <c r="E19" s="1850" t="s">
        <v>2398</v>
      </c>
      <c r="F19" s="1850" t="s">
        <v>2399</v>
      </c>
      <c r="G19" s="1850" t="s">
        <v>22</v>
      </c>
      <c r="H19" s="1850" t="s">
        <v>22</v>
      </c>
      <c r="I19" s="1850" t="s">
        <v>903</v>
      </c>
    </row>
    <row customHeight="1" ht="11.25">
      <c r="A20" s="1850" t="s">
        <v>2338</v>
      </c>
      <c r="B20" s="1850" t="s">
        <v>16</v>
      </c>
      <c r="C20" s="1850" t="s">
        <v>2400</v>
      </c>
      <c r="D20" s="1850" t="s">
        <v>2401</v>
      </c>
      <c r="E20" s="1850" t="s">
        <v>2402</v>
      </c>
      <c r="F20" s="1850" t="s">
        <v>2403</v>
      </c>
      <c r="G20" s="1850" t="s">
        <v>22</v>
      </c>
      <c r="H20" s="1850" t="s">
        <v>22</v>
      </c>
      <c r="I20" s="1850" t="s">
        <v>903</v>
      </c>
    </row>
    <row customHeight="1" ht="11.25">
      <c r="A21" s="1850" t="s">
        <v>2338</v>
      </c>
      <c r="B21" s="1850" t="s">
        <v>16</v>
      </c>
      <c r="C21" s="1850" t="s">
        <v>2404</v>
      </c>
      <c r="D21" s="1850" t="s">
        <v>2405</v>
      </c>
      <c r="E21" s="1850" t="s">
        <v>2402</v>
      </c>
      <c r="F21" s="1850" t="s">
        <v>2406</v>
      </c>
      <c r="G21" s="1850" t="s">
        <v>2407</v>
      </c>
      <c r="H21" s="1850" t="s">
        <v>22</v>
      </c>
      <c r="I21" s="1850" t="s">
        <v>903</v>
      </c>
    </row>
    <row customHeight="1" ht="11.25">
      <c r="A22" s="1850" t="s">
        <v>2338</v>
      </c>
      <c r="B22" s="1850" t="s">
        <v>16</v>
      </c>
      <c r="C22" s="1850" t="s">
        <v>2408</v>
      </c>
      <c r="D22" s="1850" t="s">
        <v>2409</v>
      </c>
      <c r="E22" s="1850" t="s">
        <v>2410</v>
      </c>
      <c r="F22" s="1850" t="s">
        <v>2411</v>
      </c>
      <c r="G22" s="1850" t="s">
        <v>2412</v>
      </c>
      <c r="H22" s="1850" t="s">
        <v>22</v>
      </c>
      <c r="I22" s="1850" t="s">
        <v>903</v>
      </c>
    </row>
    <row customHeight="1" ht="11.25">
      <c r="A23" s="1850" t="s">
        <v>2338</v>
      </c>
      <c r="B23" s="1850" t="s">
        <v>16</v>
      </c>
      <c r="C23" s="1850" t="s">
        <v>2339</v>
      </c>
      <c r="D23" s="1850" t="s">
        <v>2340</v>
      </c>
      <c r="E23" s="1850" t="s">
        <v>2341</v>
      </c>
      <c r="F23" s="1850" t="s">
        <v>2342</v>
      </c>
      <c r="G23" s="1850" t="s">
        <v>22</v>
      </c>
      <c r="H23" s="1850" t="s">
        <v>22</v>
      </c>
      <c r="I23" s="1850" t="s">
        <v>989</v>
      </c>
    </row>
    <row customHeight="1" ht="11.25">
      <c r="A24" s="1850" t="s">
        <v>2338</v>
      </c>
      <c r="B24" s="1850" t="s">
        <v>16</v>
      </c>
      <c r="C24" s="1850" t="s">
        <v>2348</v>
      </c>
      <c r="D24" s="1850" t="s">
        <v>2349</v>
      </c>
      <c r="E24" s="1850" t="s">
        <v>2350</v>
      </c>
      <c r="F24" s="1850" t="s">
        <v>51</v>
      </c>
      <c r="G24" s="1850" t="s">
        <v>22</v>
      </c>
      <c r="H24" s="1850" t="s">
        <v>22</v>
      </c>
      <c r="I24" s="1850" t="s">
        <v>989</v>
      </c>
    </row>
    <row customHeight="1" ht="11.25">
      <c r="A25" s="1850" t="s">
        <v>2338</v>
      </c>
      <c r="B25" s="1850" t="s">
        <v>16</v>
      </c>
      <c r="C25" s="1850" t="s">
        <v>22</v>
      </c>
      <c r="D25" s="1850" t="s">
        <v>2358</v>
      </c>
      <c r="E25" s="1850" t="s">
        <v>2359</v>
      </c>
      <c r="F25" s="1850" t="s">
        <v>51</v>
      </c>
      <c r="G25" s="1850" t="s">
        <v>22</v>
      </c>
      <c r="H25" s="1850" t="s">
        <v>22</v>
      </c>
      <c r="I25" s="1850" t="s">
        <v>989</v>
      </c>
    </row>
    <row customHeight="1" ht="11.25">
      <c r="A26" s="1850" t="s">
        <v>2338</v>
      </c>
      <c r="B26" s="1850" t="s">
        <v>16</v>
      </c>
      <c r="C26" s="1850" t="s">
        <v>2393</v>
      </c>
      <c r="D26" s="1850" t="s">
        <v>2394</v>
      </c>
      <c r="E26" s="1850" t="s">
        <v>2345</v>
      </c>
      <c r="F26" s="1850" t="s">
        <v>2395</v>
      </c>
      <c r="G26" s="1850" t="s">
        <v>2347</v>
      </c>
      <c r="H26" s="1850" t="s">
        <v>22</v>
      </c>
      <c r="I26" s="1850" t="s">
        <v>989</v>
      </c>
    </row>
    <row customHeight="1" ht="11.25">
      <c r="A27" s="1850" t="s">
        <v>2338</v>
      </c>
      <c r="B27" s="1850" t="s">
        <v>16</v>
      </c>
      <c r="C27" s="1850" t="s">
        <v>2404</v>
      </c>
      <c r="D27" s="1850" t="s">
        <v>2405</v>
      </c>
      <c r="E27" s="1850" t="s">
        <v>2402</v>
      </c>
      <c r="F27" s="1850" t="s">
        <v>2406</v>
      </c>
      <c r="G27" s="1850" t="s">
        <v>2407</v>
      </c>
      <c r="H27" s="1850" t="s">
        <v>22</v>
      </c>
      <c r="I27" s="1850" t="s">
        <v>989</v>
      </c>
    </row>
    <row customHeight="1" ht="11.25">
      <c r="A28" s="1850" t="s">
        <v>2338</v>
      </c>
      <c r="B28" s="1850" t="s">
        <v>16</v>
      </c>
      <c r="C28" s="1850" t="s">
        <v>2339</v>
      </c>
      <c r="D28" s="1850" t="s">
        <v>2340</v>
      </c>
      <c r="E28" s="1850" t="s">
        <v>2341</v>
      </c>
      <c r="F28" s="1850" t="s">
        <v>2342</v>
      </c>
      <c r="G28" s="1850" t="s">
        <v>22</v>
      </c>
      <c r="H28" s="1850" t="s">
        <v>22</v>
      </c>
      <c r="I28" s="1850" t="s">
        <v>949</v>
      </c>
    </row>
    <row customHeight="1" ht="11.25">
      <c r="A29" s="1850" t="s">
        <v>2338</v>
      </c>
      <c r="B29" s="1850" t="s">
        <v>16</v>
      </c>
      <c r="C29" s="1850" t="s">
        <v>2413</v>
      </c>
      <c r="D29" s="1850" t="s">
        <v>2414</v>
      </c>
      <c r="E29" s="1850" t="s">
        <v>2415</v>
      </c>
      <c r="F29" s="1850" t="s">
        <v>2416</v>
      </c>
      <c r="G29" s="1850" t="s">
        <v>22</v>
      </c>
      <c r="H29" s="1850" t="s">
        <v>22</v>
      </c>
      <c r="I29" s="1850" t="s">
        <v>949</v>
      </c>
    </row>
    <row customHeight="1" ht="11.25">
      <c r="A30" s="1850" t="s">
        <v>2338</v>
      </c>
      <c r="B30" s="1850" t="s">
        <v>16</v>
      </c>
      <c r="C30" s="1850" t="s">
        <v>2343</v>
      </c>
      <c r="D30" s="1850" t="s">
        <v>2344</v>
      </c>
      <c r="E30" s="1850" t="s">
        <v>2345</v>
      </c>
      <c r="F30" s="1850" t="s">
        <v>2346</v>
      </c>
      <c r="G30" s="1850" t="s">
        <v>2347</v>
      </c>
      <c r="H30" s="1850" t="s">
        <v>22</v>
      </c>
      <c r="I30" s="1850" t="s">
        <v>949</v>
      </c>
    </row>
    <row customHeight="1" ht="11.25">
      <c r="A31" s="1850" t="s">
        <v>2338</v>
      </c>
      <c r="B31" s="1850" t="s">
        <v>16</v>
      </c>
      <c r="C31" s="1850" t="s">
        <v>2417</v>
      </c>
      <c r="D31" s="1850" t="s">
        <v>2418</v>
      </c>
      <c r="E31" s="1850" t="s">
        <v>2419</v>
      </c>
      <c r="F31" s="1850" t="s">
        <v>2420</v>
      </c>
      <c r="G31" s="1850" t="s">
        <v>22</v>
      </c>
      <c r="H31" s="1850" t="s">
        <v>22</v>
      </c>
      <c r="I31" s="1850" t="s">
        <v>949</v>
      </c>
    </row>
    <row customHeight="1" ht="11.25">
      <c r="A32" s="1850" t="s">
        <v>2338</v>
      </c>
      <c r="B32" s="1850" t="s">
        <v>16</v>
      </c>
      <c r="C32" s="1850" t="s">
        <v>2421</v>
      </c>
      <c r="D32" s="1850" t="s">
        <v>2422</v>
      </c>
      <c r="E32" s="1850" t="s">
        <v>2423</v>
      </c>
      <c r="F32" s="1850" t="s">
        <v>2424</v>
      </c>
      <c r="G32" s="1850" t="s">
        <v>22</v>
      </c>
      <c r="H32" s="1850" t="s">
        <v>22</v>
      </c>
      <c r="I32" s="1850" t="s">
        <v>949</v>
      </c>
    </row>
    <row customHeight="1" ht="11.25">
      <c r="A33" s="1850" t="s">
        <v>2338</v>
      </c>
      <c r="B33" s="1850" t="s">
        <v>16</v>
      </c>
      <c r="C33" s="1850" t="s">
        <v>2425</v>
      </c>
      <c r="D33" s="1850" t="s">
        <v>2426</v>
      </c>
      <c r="E33" s="1850" t="s">
        <v>2427</v>
      </c>
      <c r="F33" s="1850" t="s">
        <v>2428</v>
      </c>
      <c r="G33" s="1850" t="s">
        <v>2429</v>
      </c>
      <c r="H33" s="1850" t="s">
        <v>22</v>
      </c>
      <c r="I33" s="1850" t="s">
        <v>949</v>
      </c>
    </row>
    <row customHeight="1" ht="11.25">
      <c r="A34" s="1850" t="s">
        <v>2338</v>
      </c>
      <c r="B34" s="1850" t="s">
        <v>16</v>
      </c>
      <c r="C34" s="1850" t="s">
        <v>2430</v>
      </c>
      <c r="D34" s="1850" t="s">
        <v>2431</v>
      </c>
      <c r="E34" s="1850" t="s">
        <v>2427</v>
      </c>
      <c r="F34" s="1850" t="s">
        <v>2432</v>
      </c>
      <c r="G34" s="1850" t="s">
        <v>2433</v>
      </c>
      <c r="H34" s="1850" t="s">
        <v>22</v>
      </c>
      <c r="I34" s="1850" t="s">
        <v>949</v>
      </c>
    </row>
    <row customHeight="1" ht="11.25">
      <c r="A35" s="1850" t="s">
        <v>2338</v>
      </c>
      <c r="B35" s="1850" t="s">
        <v>16</v>
      </c>
      <c r="C35" s="1850" t="s">
        <v>22</v>
      </c>
      <c r="D35" s="1850" t="s">
        <v>2358</v>
      </c>
      <c r="E35" s="1850" t="s">
        <v>2359</v>
      </c>
      <c r="F35" s="1850" t="s">
        <v>51</v>
      </c>
      <c r="G35" s="1850" t="s">
        <v>22</v>
      </c>
      <c r="H35" s="1850" t="s">
        <v>22</v>
      </c>
      <c r="I35" s="1850" t="s">
        <v>949</v>
      </c>
    </row>
    <row customHeight="1" ht="11.25">
      <c r="A36" s="1850" t="s">
        <v>2338</v>
      </c>
      <c r="B36" s="1850" t="s">
        <v>16</v>
      </c>
      <c r="C36" s="1850" t="s">
        <v>2360</v>
      </c>
      <c r="D36" s="1850" t="s">
        <v>2361</v>
      </c>
      <c r="E36" s="1850" t="s">
        <v>2362</v>
      </c>
      <c r="F36" s="1850" t="s">
        <v>2363</v>
      </c>
      <c r="G36" s="1850" t="s">
        <v>2364</v>
      </c>
      <c r="H36" s="1850" t="s">
        <v>22</v>
      </c>
      <c r="I36" s="1850" t="s">
        <v>949</v>
      </c>
    </row>
    <row customHeight="1" ht="11.25">
      <c r="A37" s="1850" t="s">
        <v>2338</v>
      </c>
      <c r="B37" s="1850" t="s">
        <v>16</v>
      </c>
      <c r="C37" s="1850" t="s">
        <v>2434</v>
      </c>
      <c r="D37" s="1850" t="s">
        <v>2435</v>
      </c>
      <c r="E37" s="1850" t="s">
        <v>2423</v>
      </c>
      <c r="F37" s="1850" t="s">
        <v>2436</v>
      </c>
      <c r="G37" s="1850" t="s">
        <v>22</v>
      </c>
      <c r="H37" s="1850" t="s">
        <v>22</v>
      </c>
      <c r="I37" s="1850" t="s">
        <v>949</v>
      </c>
    </row>
    <row customHeight="1" ht="11.25">
      <c r="A38" s="1850" t="s">
        <v>2338</v>
      </c>
      <c r="B38" s="1850" t="s">
        <v>16</v>
      </c>
      <c r="C38" s="1850" t="s">
        <v>2437</v>
      </c>
      <c r="D38" s="1850" t="s">
        <v>2438</v>
      </c>
      <c r="E38" s="1850" t="s">
        <v>2423</v>
      </c>
      <c r="F38" s="1850" t="s">
        <v>2439</v>
      </c>
      <c r="G38" s="1850" t="s">
        <v>22</v>
      </c>
      <c r="H38" s="1850" t="s">
        <v>22</v>
      </c>
      <c r="I38" s="1850" t="s">
        <v>949</v>
      </c>
    </row>
    <row customHeight="1" ht="11.25">
      <c r="A39" s="1850" t="s">
        <v>2338</v>
      </c>
      <c r="B39" s="1850" t="s">
        <v>16</v>
      </c>
      <c r="C39" s="1850" t="s">
        <v>2440</v>
      </c>
      <c r="D39" s="1850" t="s">
        <v>2441</v>
      </c>
      <c r="E39" s="1850" t="s">
        <v>2442</v>
      </c>
      <c r="F39" s="1850" t="s">
        <v>2379</v>
      </c>
      <c r="G39" s="1850" t="s">
        <v>22</v>
      </c>
      <c r="H39" s="1850" t="s">
        <v>22</v>
      </c>
      <c r="I39" s="1850" t="s">
        <v>949</v>
      </c>
    </row>
    <row customHeight="1" ht="11.25">
      <c r="A40" s="1850" t="s">
        <v>2338</v>
      </c>
      <c r="B40" s="1850" t="s">
        <v>16</v>
      </c>
      <c r="C40" s="1850" t="s">
        <v>2443</v>
      </c>
      <c r="D40" s="1850" t="s">
        <v>2444</v>
      </c>
      <c r="E40" s="1850" t="s">
        <v>2445</v>
      </c>
      <c r="F40" s="1850" t="s">
        <v>2446</v>
      </c>
      <c r="G40" s="1850" t="s">
        <v>2447</v>
      </c>
      <c r="H40" s="1850" t="s">
        <v>22</v>
      </c>
      <c r="I40" s="1850" t="s">
        <v>949</v>
      </c>
    </row>
    <row customHeight="1" ht="11.25">
      <c r="A41" s="1850" t="s">
        <v>2338</v>
      </c>
      <c r="B41" s="1850" t="s">
        <v>16</v>
      </c>
      <c r="C41" s="1850" t="s">
        <v>2448</v>
      </c>
      <c r="D41" s="1850" t="s">
        <v>2449</v>
      </c>
      <c r="E41" s="1850" t="s">
        <v>2450</v>
      </c>
      <c r="F41" s="1850" t="s">
        <v>2451</v>
      </c>
      <c r="G41" s="1850" t="s">
        <v>2452</v>
      </c>
      <c r="H41" s="1850" t="s">
        <v>22</v>
      </c>
      <c r="I41" s="1850" t="s">
        <v>949</v>
      </c>
    </row>
    <row customHeight="1" ht="11.25">
      <c r="A42" s="1850" t="s">
        <v>2338</v>
      </c>
      <c r="B42" s="1850" t="s">
        <v>16</v>
      </c>
      <c r="C42" s="1850" t="s">
        <v>2365</v>
      </c>
      <c r="D42" s="1850" t="s">
        <v>2366</v>
      </c>
      <c r="E42" s="1850" t="s">
        <v>2367</v>
      </c>
      <c r="F42" s="1850" t="s">
        <v>2368</v>
      </c>
      <c r="G42" s="1850" t="s">
        <v>22</v>
      </c>
      <c r="H42" s="1850" t="s">
        <v>22</v>
      </c>
      <c r="I42" s="1850" t="s">
        <v>949</v>
      </c>
    </row>
    <row customHeight="1" ht="11.25">
      <c r="A43" s="1850" t="s">
        <v>2338</v>
      </c>
      <c r="B43" s="1850" t="s">
        <v>16</v>
      </c>
      <c r="C43" s="1850" t="s">
        <v>2453</v>
      </c>
      <c r="D43" s="1850" t="s">
        <v>2454</v>
      </c>
      <c r="E43" s="1850" t="s">
        <v>2455</v>
      </c>
      <c r="F43" s="1850" t="s">
        <v>2342</v>
      </c>
      <c r="G43" s="1850" t="s">
        <v>22</v>
      </c>
      <c r="H43" s="1850" t="s">
        <v>22</v>
      </c>
      <c r="I43" s="1850" t="s">
        <v>949</v>
      </c>
    </row>
    <row customHeight="1" ht="11.25">
      <c r="A44" s="1850" t="s">
        <v>2338</v>
      </c>
      <c r="B44" s="1850" t="s">
        <v>16</v>
      </c>
      <c r="C44" s="1850" t="s">
        <v>2456</v>
      </c>
      <c r="D44" s="1850" t="s">
        <v>2457</v>
      </c>
      <c r="E44" s="1850" t="s">
        <v>2458</v>
      </c>
      <c r="F44" s="1850" t="s">
        <v>2459</v>
      </c>
      <c r="G44" s="1850" t="s">
        <v>2460</v>
      </c>
      <c r="H44" s="1850" t="s">
        <v>22</v>
      </c>
      <c r="I44" s="1850" t="s">
        <v>949</v>
      </c>
    </row>
    <row customHeight="1" ht="11.25">
      <c r="A45" s="1850" t="s">
        <v>2338</v>
      </c>
      <c r="B45" s="1850" t="s">
        <v>16</v>
      </c>
      <c r="C45" s="1850" t="s">
        <v>2461</v>
      </c>
      <c r="D45" s="1850" t="s">
        <v>2462</v>
      </c>
      <c r="E45" s="1850" t="s">
        <v>2463</v>
      </c>
      <c r="F45" s="1850" t="s">
        <v>2357</v>
      </c>
      <c r="G45" s="1850" t="s">
        <v>22</v>
      </c>
      <c r="H45" s="1850" t="s">
        <v>22</v>
      </c>
      <c r="I45" s="1850" t="s">
        <v>949</v>
      </c>
    </row>
    <row customHeight="1" ht="11.25">
      <c r="A46" s="1850" t="s">
        <v>2338</v>
      </c>
      <c r="B46" s="1850" t="s">
        <v>16</v>
      </c>
      <c r="C46" s="1850" t="s">
        <v>2464</v>
      </c>
      <c r="D46" s="1850" t="s">
        <v>2465</v>
      </c>
      <c r="E46" s="1850" t="s">
        <v>2466</v>
      </c>
      <c r="F46" s="1850" t="s">
        <v>2467</v>
      </c>
      <c r="G46" s="1850" t="s">
        <v>2468</v>
      </c>
      <c r="H46" s="1850" t="s">
        <v>22</v>
      </c>
      <c r="I46" s="1850" t="s">
        <v>949</v>
      </c>
    </row>
    <row customHeight="1" ht="11.25">
      <c r="A47" s="1850" t="s">
        <v>2338</v>
      </c>
      <c r="B47" s="1850" t="s">
        <v>16</v>
      </c>
      <c r="C47" s="1850" t="s">
        <v>2469</v>
      </c>
      <c r="D47" s="1850" t="s">
        <v>2470</v>
      </c>
      <c r="E47" s="1850" t="s">
        <v>2471</v>
      </c>
      <c r="F47" s="1850" t="s">
        <v>2342</v>
      </c>
      <c r="G47" s="1850" t="s">
        <v>2472</v>
      </c>
      <c r="H47" s="1850" t="s">
        <v>22</v>
      </c>
      <c r="I47" s="1850" t="s">
        <v>949</v>
      </c>
    </row>
    <row customHeight="1" ht="11.25">
      <c r="A48" s="1850" t="s">
        <v>2338</v>
      </c>
      <c r="B48" s="1850" t="s">
        <v>16</v>
      </c>
      <c r="C48" s="1850" t="s">
        <v>2473</v>
      </c>
      <c r="D48" s="1850" t="s">
        <v>2470</v>
      </c>
      <c r="E48" s="1850" t="s">
        <v>2474</v>
      </c>
      <c r="F48" s="1850" t="s">
        <v>2446</v>
      </c>
      <c r="G48" s="1850" t="s">
        <v>2475</v>
      </c>
      <c r="H48" s="1850" t="s">
        <v>22</v>
      </c>
      <c r="I48" s="1850" t="s">
        <v>949</v>
      </c>
    </row>
    <row customHeight="1" ht="11.25">
      <c r="A49" s="1850" t="s">
        <v>2338</v>
      </c>
      <c r="B49" s="1850" t="s">
        <v>16</v>
      </c>
      <c r="C49" s="1850" t="s">
        <v>2476</v>
      </c>
      <c r="D49" s="1850" t="s">
        <v>2477</v>
      </c>
      <c r="E49" s="1850" t="s">
        <v>2478</v>
      </c>
      <c r="F49" s="1850" t="s">
        <v>2446</v>
      </c>
      <c r="G49" s="1850" t="s">
        <v>22</v>
      </c>
      <c r="H49" s="1850" t="s">
        <v>22</v>
      </c>
      <c r="I49" s="1850" t="s">
        <v>949</v>
      </c>
    </row>
    <row customHeight="1" ht="11.25">
      <c r="A50" s="1850" t="s">
        <v>2338</v>
      </c>
      <c r="B50" s="1850" t="s">
        <v>16</v>
      </c>
      <c r="C50" s="1850" t="s">
        <v>2479</v>
      </c>
      <c r="D50" s="1850" t="s">
        <v>2480</v>
      </c>
      <c r="E50" s="1850" t="s">
        <v>2481</v>
      </c>
      <c r="F50" s="1850" t="s">
        <v>2342</v>
      </c>
      <c r="G50" s="1850" t="s">
        <v>22</v>
      </c>
      <c r="H50" s="1850" t="s">
        <v>22</v>
      </c>
      <c r="I50" s="1850" t="s">
        <v>949</v>
      </c>
    </row>
    <row customHeight="1" ht="11.25">
      <c r="A51" s="1850" t="s">
        <v>2338</v>
      </c>
      <c r="B51" s="1850" t="s">
        <v>16</v>
      </c>
      <c r="C51" s="1850" t="s">
        <v>2482</v>
      </c>
      <c r="D51" s="1850" t="s">
        <v>2483</v>
      </c>
      <c r="E51" s="1850" t="s">
        <v>2484</v>
      </c>
      <c r="F51" s="1850" t="s">
        <v>2379</v>
      </c>
      <c r="G51" s="1850" t="s">
        <v>22</v>
      </c>
      <c r="H51" s="1850" t="s">
        <v>22</v>
      </c>
      <c r="I51" s="1850" t="s">
        <v>949</v>
      </c>
    </row>
    <row customHeight="1" ht="11.25">
      <c r="A52" s="1850" t="s">
        <v>2338</v>
      </c>
      <c r="B52" s="1850" t="s">
        <v>16</v>
      </c>
      <c r="C52" s="1850" t="s">
        <v>2485</v>
      </c>
      <c r="D52" s="1850" t="s">
        <v>2486</v>
      </c>
      <c r="E52" s="1850" t="s">
        <v>2487</v>
      </c>
      <c r="F52" s="1850" t="s">
        <v>2379</v>
      </c>
      <c r="G52" s="1850" t="s">
        <v>22</v>
      </c>
      <c r="H52" s="1850" t="s">
        <v>22</v>
      </c>
      <c r="I52" s="1850" t="s">
        <v>949</v>
      </c>
    </row>
    <row customHeight="1" ht="11.25">
      <c r="A53" s="1850" t="s">
        <v>2338</v>
      </c>
      <c r="B53" s="1850" t="s">
        <v>16</v>
      </c>
      <c r="C53" s="1850" t="s">
        <v>2488</v>
      </c>
      <c r="D53" s="1850" t="s">
        <v>2489</v>
      </c>
      <c r="E53" s="1850" t="s">
        <v>2490</v>
      </c>
      <c r="F53" s="1850" t="s">
        <v>2342</v>
      </c>
      <c r="G53" s="1850" t="s">
        <v>2491</v>
      </c>
      <c r="H53" s="1850" t="s">
        <v>22</v>
      </c>
      <c r="I53" s="1850" t="s">
        <v>949</v>
      </c>
    </row>
    <row customHeight="1" ht="11.25">
      <c r="A54" s="1850" t="s">
        <v>2338</v>
      </c>
      <c r="B54" s="1850" t="s">
        <v>16</v>
      </c>
      <c r="C54" s="1850" t="s">
        <v>2492</v>
      </c>
      <c r="D54" s="1850" t="s">
        <v>2493</v>
      </c>
      <c r="E54" s="1850" t="s">
        <v>2494</v>
      </c>
      <c r="F54" s="1850" t="s">
        <v>2495</v>
      </c>
      <c r="G54" s="1850" t="s">
        <v>22</v>
      </c>
      <c r="H54" s="1850" t="s">
        <v>22</v>
      </c>
      <c r="I54" s="1850" t="s">
        <v>949</v>
      </c>
    </row>
    <row customHeight="1" ht="11.25">
      <c r="A55" s="1850" t="s">
        <v>2338</v>
      </c>
      <c r="B55" s="1850" t="s">
        <v>16</v>
      </c>
      <c r="C55" s="1850" t="s">
        <v>2496</v>
      </c>
      <c r="D55" s="1850" t="s">
        <v>2497</v>
      </c>
      <c r="E55" s="1850" t="s">
        <v>2498</v>
      </c>
      <c r="F55" s="1850" t="s">
        <v>2459</v>
      </c>
      <c r="G55" s="1850" t="s">
        <v>22</v>
      </c>
      <c r="H55" s="1850" t="s">
        <v>2499</v>
      </c>
      <c r="I55" s="1850" t="s">
        <v>949</v>
      </c>
    </row>
    <row customHeight="1" ht="11.25">
      <c r="A56" s="1850" t="s">
        <v>2338</v>
      </c>
      <c r="B56" s="1850" t="s">
        <v>16</v>
      </c>
      <c r="C56" s="1850" t="s">
        <v>2500</v>
      </c>
      <c r="D56" s="1850" t="s">
        <v>2501</v>
      </c>
      <c r="E56" s="1850" t="s">
        <v>2502</v>
      </c>
      <c r="F56" s="1850" t="s">
        <v>2342</v>
      </c>
      <c r="G56" s="1850" t="s">
        <v>2503</v>
      </c>
      <c r="H56" s="1850" t="s">
        <v>22</v>
      </c>
      <c r="I56" s="1850" t="s">
        <v>949</v>
      </c>
    </row>
    <row customHeight="1" ht="11.25">
      <c r="A57" s="1850" t="s">
        <v>2338</v>
      </c>
      <c r="B57" s="1850" t="s">
        <v>16</v>
      </c>
      <c r="C57" s="1850" t="s">
        <v>2504</v>
      </c>
      <c r="D57" s="1850" t="s">
        <v>2505</v>
      </c>
      <c r="E57" s="1850" t="s">
        <v>2506</v>
      </c>
      <c r="F57" s="1850" t="s">
        <v>2379</v>
      </c>
      <c r="G57" s="1850" t="s">
        <v>22</v>
      </c>
      <c r="H57" s="1850" t="s">
        <v>22</v>
      </c>
      <c r="I57" s="1850" t="s">
        <v>949</v>
      </c>
    </row>
    <row customHeight="1" ht="11.25">
      <c r="A58" s="1850" t="s">
        <v>2338</v>
      </c>
      <c r="B58" s="1850" t="s">
        <v>16</v>
      </c>
      <c r="C58" s="1850" t="s">
        <v>2507</v>
      </c>
      <c r="D58" s="1850" t="s">
        <v>2508</v>
      </c>
      <c r="E58" s="1850" t="s">
        <v>2509</v>
      </c>
      <c r="F58" s="1850" t="s">
        <v>2379</v>
      </c>
      <c r="G58" s="1850" t="s">
        <v>22</v>
      </c>
      <c r="H58" s="1850" t="s">
        <v>22</v>
      </c>
      <c r="I58" s="1850" t="s">
        <v>949</v>
      </c>
    </row>
    <row customHeight="1" ht="11.25">
      <c r="A59" s="1850" t="s">
        <v>2338</v>
      </c>
      <c r="B59" s="1850" t="s">
        <v>16</v>
      </c>
      <c r="C59" s="1850" t="s">
        <v>2510</v>
      </c>
      <c r="D59" s="1850" t="s">
        <v>2511</v>
      </c>
      <c r="E59" s="1850" t="s">
        <v>2512</v>
      </c>
      <c r="F59" s="1850" t="s">
        <v>2446</v>
      </c>
      <c r="G59" s="1850" t="s">
        <v>22</v>
      </c>
      <c r="H59" s="1850" t="s">
        <v>22</v>
      </c>
      <c r="I59" s="1850" t="s">
        <v>949</v>
      </c>
    </row>
    <row customHeight="1" ht="11.25">
      <c r="A60" s="1850" t="s">
        <v>2338</v>
      </c>
      <c r="B60" s="1850" t="s">
        <v>16</v>
      </c>
      <c r="C60" s="1850" t="s">
        <v>2393</v>
      </c>
      <c r="D60" s="1850" t="s">
        <v>2394</v>
      </c>
      <c r="E60" s="1850" t="s">
        <v>2345</v>
      </c>
      <c r="F60" s="1850" t="s">
        <v>2395</v>
      </c>
      <c r="G60" s="1850" t="s">
        <v>2347</v>
      </c>
      <c r="H60" s="1850" t="s">
        <v>22</v>
      </c>
      <c r="I60" s="1850" t="s">
        <v>949</v>
      </c>
    </row>
    <row customHeight="1" ht="11.25">
      <c r="A61" s="1850" t="s">
        <v>2338</v>
      </c>
      <c r="B61" s="1850" t="s">
        <v>16</v>
      </c>
      <c r="C61" s="1850" t="s">
        <v>2513</v>
      </c>
      <c r="D61" s="1850" t="s">
        <v>2514</v>
      </c>
      <c r="E61" s="1850" t="s">
        <v>2515</v>
      </c>
      <c r="F61" s="1850" t="s">
        <v>2342</v>
      </c>
      <c r="G61" s="1850" t="s">
        <v>22</v>
      </c>
      <c r="H61" s="1850" t="s">
        <v>22</v>
      </c>
      <c r="I61" s="1850" t="s">
        <v>949</v>
      </c>
    </row>
    <row customHeight="1" ht="11.25">
      <c r="A62" s="1850" t="s">
        <v>2338</v>
      </c>
      <c r="B62" s="1850" t="s">
        <v>16</v>
      </c>
      <c r="C62" s="1850" t="s">
        <v>2396</v>
      </c>
      <c r="D62" s="1850" t="s">
        <v>2397</v>
      </c>
      <c r="E62" s="1850" t="s">
        <v>2398</v>
      </c>
      <c r="F62" s="1850" t="s">
        <v>2399</v>
      </c>
      <c r="G62" s="1850" t="s">
        <v>22</v>
      </c>
      <c r="H62" s="1850" t="s">
        <v>22</v>
      </c>
      <c r="I62" s="1850" t="s">
        <v>949</v>
      </c>
    </row>
    <row customHeight="1" ht="11.25">
      <c r="A63" s="1850" t="s">
        <v>2338</v>
      </c>
      <c r="B63" s="1850" t="s">
        <v>16</v>
      </c>
      <c r="C63" s="1850" t="s">
        <v>2516</v>
      </c>
      <c r="D63" s="1850" t="s">
        <v>2517</v>
      </c>
      <c r="E63" s="1850" t="s">
        <v>2423</v>
      </c>
      <c r="F63" s="1850" t="s">
        <v>2518</v>
      </c>
      <c r="G63" s="1850" t="s">
        <v>22</v>
      </c>
      <c r="H63" s="1850" t="s">
        <v>22</v>
      </c>
      <c r="I63" s="1850" t="s">
        <v>949</v>
      </c>
    </row>
    <row customHeight="1" ht="11.25">
      <c r="A64" s="1850" t="s">
        <v>2338</v>
      </c>
      <c r="B64" s="1850" t="s">
        <v>16</v>
      </c>
      <c r="C64" s="1850" t="s">
        <v>2519</v>
      </c>
      <c r="D64" s="1850" t="s">
        <v>2520</v>
      </c>
      <c r="E64" s="1850" t="s">
        <v>2521</v>
      </c>
      <c r="F64" s="1850" t="s">
        <v>2357</v>
      </c>
      <c r="G64" s="1850" t="s">
        <v>22</v>
      </c>
      <c r="H64" s="1850" t="s">
        <v>22</v>
      </c>
      <c r="I64" s="1850" t="s">
        <v>949</v>
      </c>
    </row>
    <row customHeight="1" ht="11.25">
      <c r="A65" s="1850" t="s">
        <v>2338</v>
      </c>
      <c r="B65" s="1850" t="s">
        <v>16</v>
      </c>
      <c r="C65" s="1850" t="s">
        <v>2522</v>
      </c>
      <c r="D65" s="1850" t="s">
        <v>2523</v>
      </c>
      <c r="E65" s="1850" t="s">
        <v>2524</v>
      </c>
      <c r="F65" s="1850" t="s">
        <v>2525</v>
      </c>
      <c r="G65" s="1850" t="s">
        <v>22</v>
      </c>
      <c r="H65" s="1850" t="s">
        <v>22</v>
      </c>
      <c r="I65" s="1850" t="s">
        <v>949</v>
      </c>
    </row>
    <row customHeight="1" ht="11.25">
      <c r="A66" s="1850" t="s">
        <v>2338</v>
      </c>
      <c r="B66" s="1850" t="s">
        <v>16</v>
      </c>
      <c r="C66" s="1850" t="s">
        <v>2526</v>
      </c>
      <c r="D66" s="1850" t="s">
        <v>2527</v>
      </c>
      <c r="E66" s="1850" t="s">
        <v>2528</v>
      </c>
      <c r="F66" s="1850" t="s">
        <v>2357</v>
      </c>
      <c r="G66" s="1850" t="s">
        <v>22</v>
      </c>
      <c r="H66" s="1850" t="s">
        <v>22</v>
      </c>
      <c r="I66" s="1850" t="s">
        <v>949</v>
      </c>
    </row>
    <row customHeight="1" ht="11.25">
      <c r="A67" s="1850" t="s">
        <v>2338</v>
      </c>
      <c r="B67" s="1850" t="s">
        <v>16</v>
      </c>
      <c r="C67" s="1850" t="s">
        <v>2400</v>
      </c>
      <c r="D67" s="1850" t="s">
        <v>2401</v>
      </c>
      <c r="E67" s="1850" t="s">
        <v>2402</v>
      </c>
      <c r="F67" s="1850" t="s">
        <v>2403</v>
      </c>
      <c r="G67" s="1850" t="s">
        <v>22</v>
      </c>
      <c r="H67" s="1850" t="s">
        <v>22</v>
      </c>
      <c r="I67" s="1850" t="s">
        <v>949</v>
      </c>
    </row>
    <row customHeight="1" ht="11.25">
      <c r="A68" s="1850" t="s">
        <v>2338</v>
      </c>
      <c r="B68" s="1850" t="s">
        <v>16</v>
      </c>
      <c r="C68" s="1850" t="s">
        <v>2404</v>
      </c>
      <c r="D68" s="1850" t="s">
        <v>2405</v>
      </c>
      <c r="E68" s="1850" t="s">
        <v>2402</v>
      </c>
      <c r="F68" s="1850" t="s">
        <v>2406</v>
      </c>
      <c r="G68" s="1850" t="s">
        <v>2407</v>
      </c>
      <c r="H68" s="1850" t="s">
        <v>22</v>
      </c>
      <c r="I68" s="1850" t="s">
        <v>949</v>
      </c>
    </row>
    <row customHeight="1" ht="11.25">
      <c r="A69" s="1850" t="s">
        <v>2338</v>
      </c>
      <c r="B69" s="1850" t="s">
        <v>16</v>
      </c>
      <c r="C69" s="1850" t="s">
        <v>2529</v>
      </c>
      <c r="D69" s="1850" t="s">
        <v>2530</v>
      </c>
      <c r="E69" s="1850" t="s">
        <v>2362</v>
      </c>
      <c r="F69" s="1850" t="s">
        <v>2531</v>
      </c>
      <c r="G69" s="1850" t="s">
        <v>22</v>
      </c>
      <c r="H69" s="1850" t="s">
        <v>22</v>
      </c>
      <c r="I69" s="1850" t="s">
        <v>949</v>
      </c>
    </row>
    <row customHeight="1" ht="11.25">
      <c r="A70" s="1850" t="s">
        <v>2338</v>
      </c>
      <c r="B70" s="1850" t="s">
        <v>16</v>
      </c>
      <c r="C70" s="1850" t="s">
        <v>2532</v>
      </c>
      <c r="D70" s="1850" t="s">
        <v>2533</v>
      </c>
      <c r="E70" s="1850" t="s">
        <v>2423</v>
      </c>
      <c r="F70" s="1850" t="s">
        <v>51</v>
      </c>
      <c r="G70" s="1850" t="s">
        <v>22</v>
      </c>
      <c r="H70" s="1850" t="s">
        <v>22</v>
      </c>
      <c r="I70" s="1850" t="s">
        <v>949</v>
      </c>
    </row>
    <row customHeight="1" ht="11.25">
      <c r="A71" s="1850" t="s">
        <v>2338</v>
      </c>
      <c r="B71" s="1850" t="s">
        <v>16</v>
      </c>
      <c r="C71" s="1850" t="s">
        <v>2339</v>
      </c>
      <c r="D71" s="1850" t="s">
        <v>2340</v>
      </c>
      <c r="E71" s="1850" t="s">
        <v>2341</v>
      </c>
      <c r="F71" s="1850" t="s">
        <v>2342</v>
      </c>
      <c r="G71" s="1850" t="s">
        <v>22</v>
      </c>
      <c r="H71" s="1850" t="s">
        <v>22</v>
      </c>
      <c r="I71" s="1850" t="s">
        <v>1002</v>
      </c>
    </row>
    <row customHeight="1" ht="11.25">
      <c r="A72" s="1850" t="s">
        <v>2338</v>
      </c>
      <c r="B72" s="1850" t="s">
        <v>16</v>
      </c>
      <c r="C72" s="1850" t="s">
        <v>2413</v>
      </c>
      <c r="D72" s="1850" t="s">
        <v>2414</v>
      </c>
      <c r="E72" s="1850" t="s">
        <v>2415</v>
      </c>
      <c r="F72" s="1850" t="s">
        <v>2416</v>
      </c>
      <c r="G72" s="1850" t="s">
        <v>22</v>
      </c>
      <c r="H72" s="1850" t="s">
        <v>22</v>
      </c>
      <c r="I72" s="1850" t="s">
        <v>1002</v>
      </c>
    </row>
    <row customHeight="1" ht="11.25">
      <c r="A73" s="1850" t="s">
        <v>2338</v>
      </c>
      <c r="B73" s="1850" t="s">
        <v>16</v>
      </c>
      <c r="C73" s="1850" t="s">
        <v>2343</v>
      </c>
      <c r="D73" s="1850" t="s">
        <v>2344</v>
      </c>
      <c r="E73" s="1850" t="s">
        <v>2345</v>
      </c>
      <c r="F73" s="1850" t="s">
        <v>2346</v>
      </c>
      <c r="G73" s="1850" t="s">
        <v>2347</v>
      </c>
      <c r="H73" s="1850" t="s">
        <v>22</v>
      </c>
      <c r="I73" s="1850" t="s">
        <v>1002</v>
      </c>
    </row>
    <row customHeight="1" ht="11.25">
      <c r="A74" s="1850" t="s">
        <v>2338</v>
      </c>
      <c r="B74" s="1850" t="s">
        <v>16</v>
      </c>
      <c r="C74" s="1850" t="s">
        <v>2417</v>
      </c>
      <c r="D74" s="1850" t="s">
        <v>2418</v>
      </c>
      <c r="E74" s="1850" t="s">
        <v>2419</v>
      </c>
      <c r="F74" s="1850" t="s">
        <v>2420</v>
      </c>
      <c r="G74" s="1850" t="s">
        <v>22</v>
      </c>
      <c r="H74" s="1850" t="s">
        <v>22</v>
      </c>
      <c r="I74" s="1850" t="s">
        <v>1002</v>
      </c>
    </row>
    <row customHeight="1" ht="11.25">
      <c r="A75" s="1850" t="s">
        <v>2338</v>
      </c>
      <c r="B75" s="1850" t="s">
        <v>16</v>
      </c>
      <c r="C75" s="1850" t="s">
        <v>22</v>
      </c>
      <c r="D75" s="1850" t="s">
        <v>2358</v>
      </c>
      <c r="E75" s="1850" t="s">
        <v>2359</v>
      </c>
      <c r="F75" s="1850" t="s">
        <v>51</v>
      </c>
      <c r="G75" s="1850" t="s">
        <v>22</v>
      </c>
      <c r="H75" s="1850" t="s">
        <v>22</v>
      </c>
      <c r="I75" s="1850" t="s">
        <v>1002</v>
      </c>
    </row>
    <row customHeight="1" ht="11.25">
      <c r="A76" s="1850" t="s">
        <v>2338</v>
      </c>
      <c r="B76" s="1850" t="s">
        <v>16</v>
      </c>
      <c r="C76" s="1850" t="s">
        <v>2360</v>
      </c>
      <c r="D76" s="1850" t="s">
        <v>2361</v>
      </c>
      <c r="E76" s="1850" t="s">
        <v>2362</v>
      </c>
      <c r="F76" s="1850" t="s">
        <v>2363</v>
      </c>
      <c r="G76" s="1850" t="s">
        <v>2364</v>
      </c>
      <c r="H76" s="1850" t="s">
        <v>22</v>
      </c>
      <c r="I76" s="1850" t="s">
        <v>1002</v>
      </c>
    </row>
    <row customHeight="1" ht="11.25">
      <c r="A77" s="1850" t="s">
        <v>2338</v>
      </c>
      <c r="B77" s="1850" t="s">
        <v>16</v>
      </c>
      <c r="C77" s="1850" t="s">
        <v>2440</v>
      </c>
      <c r="D77" s="1850" t="s">
        <v>2441</v>
      </c>
      <c r="E77" s="1850" t="s">
        <v>2442</v>
      </c>
      <c r="F77" s="1850" t="s">
        <v>2379</v>
      </c>
      <c r="G77" s="1850" t="s">
        <v>22</v>
      </c>
      <c r="H77" s="1850" t="s">
        <v>22</v>
      </c>
      <c r="I77" s="1850" t="s">
        <v>1002</v>
      </c>
    </row>
    <row customHeight="1" ht="11.25">
      <c r="A78" s="1850" t="s">
        <v>2338</v>
      </c>
      <c r="B78" s="1850" t="s">
        <v>16</v>
      </c>
      <c r="C78" s="1850" t="s">
        <v>2443</v>
      </c>
      <c r="D78" s="1850" t="s">
        <v>2444</v>
      </c>
      <c r="E78" s="1850" t="s">
        <v>2445</v>
      </c>
      <c r="F78" s="1850" t="s">
        <v>2446</v>
      </c>
      <c r="G78" s="1850" t="s">
        <v>2447</v>
      </c>
      <c r="H78" s="1850" t="s">
        <v>22</v>
      </c>
      <c r="I78" s="1850" t="s">
        <v>1002</v>
      </c>
    </row>
    <row customHeight="1" ht="11.25">
      <c r="A79" s="1850" t="s">
        <v>2338</v>
      </c>
      <c r="B79" s="1850" t="s">
        <v>16</v>
      </c>
      <c r="C79" s="1850" t="s">
        <v>2453</v>
      </c>
      <c r="D79" s="1850" t="s">
        <v>2454</v>
      </c>
      <c r="E79" s="1850" t="s">
        <v>2455</v>
      </c>
      <c r="F79" s="1850" t="s">
        <v>2342</v>
      </c>
      <c r="G79" s="1850" t="s">
        <v>22</v>
      </c>
      <c r="H79" s="1850" t="s">
        <v>22</v>
      </c>
      <c r="I79" s="1850" t="s">
        <v>1002</v>
      </c>
    </row>
    <row customHeight="1" ht="11.25">
      <c r="A80" s="1850" t="s">
        <v>2338</v>
      </c>
      <c r="B80" s="1850" t="s">
        <v>16</v>
      </c>
      <c r="C80" s="1850" t="s">
        <v>2456</v>
      </c>
      <c r="D80" s="1850" t="s">
        <v>2457</v>
      </c>
      <c r="E80" s="1850" t="s">
        <v>2458</v>
      </c>
      <c r="F80" s="1850" t="s">
        <v>2459</v>
      </c>
      <c r="G80" s="1850" t="s">
        <v>2460</v>
      </c>
      <c r="H80" s="1850" t="s">
        <v>22</v>
      </c>
      <c r="I80" s="1850" t="s">
        <v>1002</v>
      </c>
    </row>
    <row customHeight="1" ht="11.25">
      <c r="A81" s="1850" t="s">
        <v>2338</v>
      </c>
      <c r="B81" s="1850" t="s">
        <v>16</v>
      </c>
      <c r="C81" s="1850" t="s">
        <v>2461</v>
      </c>
      <c r="D81" s="1850" t="s">
        <v>2462</v>
      </c>
      <c r="E81" s="1850" t="s">
        <v>2463</v>
      </c>
      <c r="F81" s="1850" t="s">
        <v>2357</v>
      </c>
      <c r="G81" s="1850" t="s">
        <v>22</v>
      </c>
      <c r="H81" s="1850" t="s">
        <v>22</v>
      </c>
      <c r="I81" s="1850" t="s">
        <v>1002</v>
      </c>
    </row>
    <row customHeight="1" ht="11.25">
      <c r="A82" s="1850" t="s">
        <v>2338</v>
      </c>
      <c r="B82" s="1850" t="s">
        <v>16</v>
      </c>
      <c r="C82" s="1850" t="s">
        <v>2534</v>
      </c>
      <c r="D82" s="1850" t="s">
        <v>2465</v>
      </c>
      <c r="E82" s="1850" t="s">
        <v>2535</v>
      </c>
      <c r="F82" s="1850" t="s">
        <v>2342</v>
      </c>
      <c r="G82" s="1850" t="s">
        <v>22</v>
      </c>
      <c r="H82" s="1850" t="s">
        <v>22</v>
      </c>
      <c r="I82" s="1850" t="s">
        <v>1002</v>
      </c>
    </row>
    <row customHeight="1" ht="11.25">
      <c r="A83" s="1850" t="s">
        <v>2338</v>
      </c>
      <c r="B83" s="1850" t="s">
        <v>16</v>
      </c>
      <c r="C83" s="1850" t="s">
        <v>2469</v>
      </c>
      <c r="D83" s="1850" t="s">
        <v>2470</v>
      </c>
      <c r="E83" s="1850" t="s">
        <v>2471</v>
      </c>
      <c r="F83" s="1850" t="s">
        <v>2342</v>
      </c>
      <c r="G83" s="1850" t="s">
        <v>2472</v>
      </c>
      <c r="H83" s="1850" t="s">
        <v>22</v>
      </c>
      <c r="I83" s="1850" t="s">
        <v>1002</v>
      </c>
    </row>
    <row customHeight="1" ht="11.25">
      <c r="A84" s="1850" t="s">
        <v>2338</v>
      </c>
      <c r="B84" s="1850" t="s">
        <v>16</v>
      </c>
      <c r="C84" s="1850" t="s">
        <v>2476</v>
      </c>
      <c r="D84" s="1850" t="s">
        <v>2477</v>
      </c>
      <c r="E84" s="1850" t="s">
        <v>2478</v>
      </c>
      <c r="F84" s="1850" t="s">
        <v>2446</v>
      </c>
      <c r="G84" s="1850" t="s">
        <v>22</v>
      </c>
      <c r="H84" s="1850" t="s">
        <v>22</v>
      </c>
      <c r="I84" s="1850" t="s">
        <v>1002</v>
      </c>
    </row>
    <row customHeight="1" ht="11.25">
      <c r="A85" s="1850" t="s">
        <v>2338</v>
      </c>
      <c r="B85" s="1850" t="s">
        <v>16</v>
      </c>
      <c r="C85" s="1850" t="s">
        <v>2479</v>
      </c>
      <c r="D85" s="1850" t="s">
        <v>2480</v>
      </c>
      <c r="E85" s="1850" t="s">
        <v>2481</v>
      </c>
      <c r="F85" s="1850" t="s">
        <v>2342</v>
      </c>
      <c r="G85" s="1850" t="s">
        <v>22</v>
      </c>
      <c r="H85" s="1850" t="s">
        <v>22</v>
      </c>
      <c r="I85" s="1850" t="s">
        <v>1002</v>
      </c>
    </row>
    <row customHeight="1" ht="11.25">
      <c r="A86" s="1850" t="s">
        <v>2338</v>
      </c>
      <c r="B86" s="1850" t="s">
        <v>16</v>
      </c>
      <c r="C86" s="1850" t="s">
        <v>2482</v>
      </c>
      <c r="D86" s="1850" t="s">
        <v>2483</v>
      </c>
      <c r="E86" s="1850" t="s">
        <v>2484</v>
      </c>
      <c r="F86" s="1850" t="s">
        <v>2379</v>
      </c>
      <c r="G86" s="1850" t="s">
        <v>22</v>
      </c>
      <c r="H86" s="1850" t="s">
        <v>22</v>
      </c>
      <c r="I86" s="1850" t="s">
        <v>1002</v>
      </c>
    </row>
    <row customHeight="1" ht="11.25">
      <c r="A87" s="1850" t="s">
        <v>2338</v>
      </c>
      <c r="B87" s="1850" t="s">
        <v>16</v>
      </c>
      <c r="C87" s="1850" t="s">
        <v>2488</v>
      </c>
      <c r="D87" s="1850" t="s">
        <v>2489</v>
      </c>
      <c r="E87" s="1850" t="s">
        <v>2490</v>
      </c>
      <c r="F87" s="1850" t="s">
        <v>2342</v>
      </c>
      <c r="G87" s="1850" t="s">
        <v>2491</v>
      </c>
      <c r="H87" s="1850" t="s">
        <v>22</v>
      </c>
      <c r="I87" s="1850" t="s">
        <v>1002</v>
      </c>
    </row>
    <row customHeight="1" ht="11.25">
      <c r="A88" s="1850" t="s">
        <v>2338</v>
      </c>
      <c r="B88" s="1850" t="s">
        <v>16</v>
      </c>
      <c r="C88" s="1850" t="s">
        <v>2496</v>
      </c>
      <c r="D88" s="1850" t="s">
        <v>2497</v>
      </c>
      <c r="E88" s="1850" t="s">
        <v>2498</v>
      </c>
      <c r="F88" s="1850" t="s">
        <v>2459</v>
      </c>
      <c r="G88" s="1850" t="s">
        <v>22</v>
      </c>
      <c r="H88" s="1850" t="s">
        <v>2499</v>
      </c>
      <c r="I88" s="1850" t="s">
        <v>1002</v>
      </c>
    </row>
    <row customHeight="1" ht="11.25">
      <c r="A89" s="1850" t="s">
        <v>2338</v>
      </c>
      <c r="B89" s="1850" t="s">
        <v>16</v>
      </c>
      <c r="C89" s="1850" t="s">
        <v>2500</v>
      </c>
      <c r="D89" s="1850" t="s">
        <v>2501</v>
      </c>
      <c r="E89" s="1850" t="s">
        <v>2502</v>
      </c>
      <c r="F89" s="1850" t="s">
        <v>2342</v>
      </c>
      <c r="G89" s="1850" t="s">
        <v>2503</v>
      </c>
      <c r="H89" s="1850" t="s">
        <v>22</v>
      </c>
      <c r="I89" s="1850" t="s">
        <v>1002</v>
      </c>
    </row>
    <row customHeight="1" ht="11.25">
      <c r="A90" s="1850" t="s">
        <v>2338</v>
      </c>
      <c r="B90" s="1850" t="s">
        <v>16</v>
      </c>
      <c r="C90" s="1850" t="s">
        <v>2504</v>
      </c>
      <c r="D90" s="1850" t="s">
        <v>2505</v>
      </c>
      <c r="E90" s="1850" t="s">
        <v>2506</v>
      </c>
      <c r="F90" s="1850" t="s">
        <v>2379</v>
      </c>
      <c r="G90" s="1850" t="s">
        <v>22</v>
      </c>
      <c r="H90" s="1850" t="s">
        <v>22</v>
      </c>
      <c r="I90" s="1850" t="s">
        <v>1002</v>
      </c>
    </row>
    <row customHeight="1" ht="11.25">
      <c r="A91" s="1850" t="s">
        <v>2338</v>
      </c>
      <c r="B91" s="1850" t="s">
        <v>16</v>
      </c>
      <c r="C91" s="1850" t="s">
        <v>2507</v>
      </c>
      <c r="D91" s="1850" t="s">
        <v>2508</v>
      </c>
      <c r="E91" s="1850" t="s">
        <v>2509</v>
      </c>
      <c r="F91" s="1850" t="s">
        <v>2379</v>
      </c>
      <c r="G91" s="1850" t="s">
        <v>22</v>
      </c>
      <c r="H91" s="1850" t="s">
        <v>22</v>
      </c>
      <c r="I91" s="1850" t="s">
        <v>1002</v>
      </c>
    </row>
    <row customHeight="1" ht="11.25">
      <c r="A92" s="1850" t="s">
        <v>2338</v>
      </c>
      <c r="B92" s="1850" t="s">
        <v>16</v>
      </c>
      <c r="C92" s="1850" t="s">
        <v>2510</v>
      </c>
      <c r="D92" s="1850" t="s">
        <v>2511</v>
      </c>
      <c r="E92" s="1850" t="s">
        <v>2512</v>
      </c>
      <c r="F92" s="1850" t="s">
        <v>2446</v>
      </c>
      <c r="G92" s="1850" t="s">
        <v>22</v>
      </c>
      <c r="H92" s="1850" t="s">
        <v>22</v>
      </c>
      <c r="I92" s="1850" t="s">
        <v>1002</v>
      </c>
    </row>
    <row customHeight="1" ht="11.25">
      <c r="A93" s="1850" t="s">
        <v>2338</v>
      </c>
      <c r="B93" s="1850" t="s">
        <v>16</v>
      </c>
      <c r="C93" s="1850" t="s">
        <v>2393</v>
      </c>
      <c r="D93" s="1850" t="s">
        <v>2394</v>
      </c>
      <c r="E93" s="1850" t="s">
        <v>2345</v>
      </c>
      <c r="F93" s="1850" t="s">
        <v>2395</v>
      </c>
      <c r="G93" s="1850" t="s">
        <v>2347</v>
      </c>
      <c r="H93" s="1850" t="s">
        <v>22</v>
      </c>
      <c r="I93" s="1850" t="s">
        <v>1002</v>
      </c>
    </row>
    <row customHeight="1" ht="11.25">
      <c r="A94" s="1850" t="s">
        <v>2338</v>
      </c>
      <c r="B94" s="1850" t="s">
        <v>16</v>
      </c>
      <c r="C94" s="1850" t="s">
        <v>2396</v>
      </c>
      <c r="D94" s="1850" t="s">
        <v>2397</v>
      </c>
      <c r="E94" s="1850" t="s">
        <v>2398</v>
      </c>
      <c r="F94" s="1850" t="s">
        <v>2399</v>
      </c>
      <c r="G94" s="1850" t="s">
        <v>22</v>
      </c>
      <c r="H94" s="1850" t="s">
        <v>22</v>
      </c>
      <c r="I94" s="1850" t="s">
        <v>1002</v>
      </c>
    </row>
    <row customHeight="1" ht="11.25">
      <c r="A95" s="1850" t="s">
        <v>2338</v>
      </c>
      <c r="B95" s="1850" t="s">
        <v>16</v>
      </c>
      <c r="C95" s="1850" t="s">
        <v>2519</v>
      </c>
      <c r="D95" s="1850" t="s">
        <v>2520</v>
      </c>
      <c r="E95" s="1850" t="s">
        <v>2521</v>
      </c>
      <c r="F95" s="1850" t="s">
        <v>2357</v>
      </c>
      <c r="G95" s="1850" t="s">
        <v>22</v>
      </c>
      <c r="H95" s="1850" t="s">
        <v>22</v>
      </c>
      <c r="I95" s="1850" t="s">
        <v>1002</v>
      </c>
    </row>
    <row customHeight="1" ht="11.25">
      <c r="A96" s="1850" t="s">
        <v>2338</v>
      </c>
      <c r="B96" s="1850" t="s">
        <v>16</v>
      </c>
      <c r="C96" s="1850" t="s">
        <v>2522</v>
      </c>
      <c r="D96" s="1850" t="s">
        <v>2523</v>
      </c>
      <c r="E96" s="1850" t="s">
        <v>2524</v>
      </c>
      <c r="F96" s="1850" t="s">
        <v>2525</v>
      </c>
      <c r="G96" s="1850" t="s">
        <v>22</v>
      </c>
      <c r="H96" s="1850" t="s">
        <v>22</v>
      </c>
      <c r="I96" s="1850" t="s">
        <v>1002</v>
      </c>
    </row>
    <row customHeight="1" ht="11.25">
      <c r="A97" s="1850" t="s">
        <v>2338</v>
      </c>
      <c r="B97" s="1850" t="s">
        <v>16</v>
      </c>
      <c r="C97" s="1850" t="s">
        <v>2526</v>
      </c>
      <c r="D97" s="1850" t="s">
        <v>2527</v>
      </c>
      <c r="E97" s="1850" t="s">
        <v>2528</v>
      </c>
      <c r="F97" s="1850" t="s">
        <v>2357</v>
      </c>
      <c r="G97" s="1850" t="s">
        <v>22</v>
      </c>
      <c r="H97" s="1850" t="s">
        <v>22</v>
      </c>
      <c r="I97" s="1850" t="s">
        <v>1002</v>
      </c>
    </row>
    <row customHeight="1" ht="11.25">
      <c r="A98" s="1850" t="s">
        <v>2338</v>
      </c>
      <c r="B98" s="1850" t="s">
        <v>16</v>
      </c>
      <c r="C98" s="1850" t="s">
        <v>2400</v>
      </c>
      <c r="D98" s="1850" t="s">
        <v>2401</v>
      </c>
      <c r="E98" s="1850" t="s">
        <v>2402</v>
      </c>
      <c r="F98" s="1850" t="s">
        <v>2403</v>
      </c>
      <c r="G98" s="1850" t="s">
        <v>22</v>
      </c>
      <c r="H98" s="1850" t="s">
        <v>22</v>
      </c>
      <c r="I98" s="1850" t="s">
        <v>1002</v>
      </c>
    </row>
    <row customHeight="1" ht="11.25">
      <c r="A99" s="1850" t="s">
        <v>2338</v>
      </c>
      <c r="B99" s="1850" t="s">
        <v>16</v>
      </c>
      <c r="C99" s="1850" t="s">
        <v>2404</v>
      </c>
      <c r="D99" s="1850" t="s">
        <v>2405</v>
      </c>
      <c r="E99" s="1850" t="s">
        <v>2402</v>
      </c>
      <c r="F99" s="1850" t="s">
        <v>2406</v>
      </c>
      <c r="G99" s="1850" t="s">
        <v>2407</v>
      </c>
      <c r="H99" s="1850" t="s">
        <v>22</v>
      </c>
      <c r="I99" s="1850" t="s">
        <v>1002</v>
      </c>
    </row>
    <row customHeight="1" ht="11.25">
      <c r="A100" s="1850" t="s">
        <v>2338</v>
      </c>
      <c r="B100" s="1850" t="s">
        <v>16</v>
      </c>
      <c r="C100" s="1850" t="s">
        <v>2529</v>
      </c>
      <c r="D100" s="1850" t="s">
        <v>2530</v>
      </c>
      <c r="E100" s="1850" t="s">
        <v>2362</v>
      </c>
      <c r="F100" s="1850" t="s">
        <v>2531</v>
      </c>
      <c r="G100" s="1850" t="s">
        <v>22</v>
      </c>
      <c r="H100" s="1850" t="s">
        <v>22</v>
      </c>
      <c r="I100" s="1850" t="s">
        <v>1002</v>
      </c>
    </row>
    <row customHeight="1" ht="11.25">
      <c r="A101" s="1850" t="s">
        <v>2338</v>
      </c>
      <c r="B101" s="1850" t="s">
        <v>16</v>
      </c>
      <c r="C101" s="1850" t="s">
        <v>22</v>
      </c>
      <c r="D101" s="1850" t="s">
        <v>2358</v>
      </c>
      <c r="E101" s="1850" t="s">
        <v>2359</v>
      </c>
      <c r="F101" s="1850" t="s">
        <v>51</v>
      </c>
      <c r="G101" s="1850" t="s">
        <v>22</v>
      </c>
      <c r="H101" s="1850" t="s">
        <v>22</v>
      </c>
      <c r="I101" s="1850" t="s">
        <v>1713</v>
      </c>
    </row>
    <row customHeight="1" ht="11.25">
      <c r="A102" s="1850" t="s">
        <v>2338</v>
      </c>
      <c r="B102" s="1850" t="s">
        <v>16</v>
      </c>
      <c r="C102" s="1850" t="s">
        <v>2536</v>
      </c>
      <c r="D102" s="1850" t="s">
        <v>2537</v>
      </c>
      <c r="E102" s="1850" t="s">
        <v>2538</v>
      </c>
      <c r="F102" s="1850" t="s">
        <v>2342</v>
      </c>
      <c r="G102" s="1850" t="s">
        <v>2539</v>
      </c>
      <c r="H102" s="1850" t="s">
        <v>22</v>
      </c>
      <c r="I102" s="1850" t="s">
        <v>1713</v>
      </c>
    </row>
    <row customHeight="1" ht="11.25">
      <c r="A103" s="1850" t="s">
        <v>2338</v>
      </c>
      <c r="B103" s="1850" t="s">
        <v>16</v>
      </c>
      <c r="C103" s="1850" t="s">
        <v>2540</v>
      </c>
      <c r="D103" s="1850" t="s">
        <v>2541</v>
      </c>
      <c r="E103" s="1850" t="s">
        <v>2542</v>
      </c>
      <c r="F103" s="1850" t="s">
        <v>2379</v>
      </c>
      <c r="G103" s="1850" t="s">
        <v>22</v>
      </c>
      <c r="H103" s="1850" t="s">
        <v>22</v>
      </c>
      <c r="I103" s="1850" t="s">
        <v>1713</v>
      </c>
    </row>
    <row customHeight="1" ht="11.25">
      <c r="A104" s="1850" t="s">
        <v>2338</v>
      </c>
      <c r="B104" s="1850" t="s">
        <v>16</v>
      </c>
      <c r="C104" s="1850" t="s">
        <v>2543</v>
      </c>
      <c r="D104" s="1850" t="s">
        <v>2544</v>
      </c>
      <c r="E104" s="1850" t="s">
        <v>2545</v>
      </c>
      <c r="F104" s="1850" t="s">
        <v>2342</v>
      </c>
      <c r="G104" s="1850" t="s">
        <v>22</v>
      </c>
      <c r="H104" s="1850" t="s">
        <v>22</v>
      </c>
      <c r="I104" s="1850" t="s">
        <v>1713</v>
      </c>
    </row>
    <row customHeight="1" ht="11.25">
      <c r="A105" s="1850" t="s">
        <v>2338</v>
      </c>
      <c r="B105" s="1850" t="s">
        <v>16</v>
      </c>
      <c r="C105" s="1850" t="s">
        <v>2546</v>
      </c>
      <c r="D105" s="1850" t="s">
        <v>2547</v>
      </c>
      <c r="E105" s="1850" t="s">
        <v>2548</v>
      </c>
      <c r="F105" s="1850" t="s">
        <v>2467</v>
      </c>
      <c r="G105" s="1850" t="s">
        <v>2549</v>
      </c>
      <c r="H105" s="1850" t="s">
        <v>22</v>
      </c>
      <c r="I105" s="1850" t="s">
        <v>1713</v>
      </c>
    </row>
    <row customHeight="1" ht="11.25">
      <c r="A106" s="1850" t="s">
        <v>2338</v>
      </c>
      <c r="B106" s="1850" t="s">
        <v>16</v>
      </c>
      <c r="C106" s="1850" t="s">
        <v>2550</v>
      </c>
      <c r="D106" s="1850" t="s">
        <v>2551</v>
      </c>
      <c r="E106" s="1850" t="s">
        <v>2552</v>
      </c>
      <c r="F106" s="1850" t="s">
        <v>2342</v>
      </c>
      <c r="G106" s="1850" t="s">
        <v>22</v>
      </c>
      <c r="H106" s="1850" t="s">
        <v>22</v>
      </c>
      <c r="I106" s="1850" t="s">
        <v>1713</v>
      </c>
    </row>
    <row customHeight="1" ht="11.25">
      <c r="A107" s="1850" t="s">
        <v>2338</v>
      </c>
      <c r="B107" s="1850" t="s">
        <v>16</v>
      </c>
      <c r="C107" s="1850" t="s">
        <v>2553</v>
      </c>
      <c r="D107" s="1850" t="s">
        <v>2554</v>
      </c>
      <c r="E107" s="1850" t="s">
        <v>2555</v>
      </c>
      <c r="F107" s="1850" t="s">
        <v>2342</v>
      </c>
      <c r="G107" s="1850" t="s">
        <v>22</v>
      </c>
      <c r="H107" s="1850" t="s">
        <v>22</v>
      </c>
      <c r="I107" s="1850" t="s">
        <v>1713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2A3058-0A08-06C8-1438-1761C817C979}" mc:Ignorable="x14ac xr xr2 xr3">
  <sheetPr>
    <tabColor rgb="FFFFCC99"/>
  </sheetPr>
  <dimension ref="A1:G101"/>
  <sheetViews>
    <sheetView topLeftCell="A1" showGridLines="0" workbookViewId="0">
      <selection activeCell="A1" sqref="A1"/>
    </sheetView>
  </sheetViews>
  <sheetFormatPr customHeight="1" defaultRowHeight="11.25"/>
  <cols>
    <col min="1" max="1" style="1850" width="9.140625"/>
  </cols>
  <sheetData>
    <row customHeight="1" ht="11.25">
      <c r="A1" s="373" t="s">
        <v>2556</v>
      </c>
      <c r="B1" s="64" t="s">
        <v>2557</v>
      </c>
      <c r="C1" s="64" t="s">
        <v>2558</v>
      </c>
      <c r="D1" s="64" t="s">
        <v>2559</v>
      </c>
      <c r="E1" s="0" t="s">
        <v>2560</v>
      </c>
      <c r="F1" s="0" t="s">
        <v>2561</v>
      </c>
      <c r="G1" s="0" t="s">
        <v>2562</v>
      </c>
    </row>
    <row customHeight="1" ht="11.25">
      <c r="A2" s="373" t="s">
        <v>16</v>
      </c>
      <c r="B2" s="0" t="s">
        <v>2563</v>
      </c>
      <c r="C2" s="0" t="s">
        <v>2564</v>
      </c>
      <c r="D2" s="0" t="s">
        <v>2563</v>
      </c>
      <c r="E2" s="0" t="s">
        <v>2564</v>
      </c>
      <c r="F2" s="0" t="s">
        <v>2565</v>
      </c>
      <c r="G2" s="0" t="s">
        <v>161</v>
      </c>
    </row>
    <row customHeight="1" ht="11.25">
      <c r="A3" s="373" t="s">
        <v>16</v>
      </c>
      <c r="B3" s="0" t="s">
        <v>2563</v>
      </c>
      <c r="C3" s="0" t="s">
        <v>2564</v>
      </c>
      <c r="D3" s="0" t="s">
        <v>2566</v>
      </c>
      <c r="E3" s="0" t="s">
        <v>2567</v>
      </c>
      <c r="F3" s="0" t="s">
        <v>2568</v>
      </c>
      <c r="G3" s="0" t="s">
        <v>104</v>
      </c>
    </row>
    <row customHeight="1" ht="11.25">
      <c r="A4" s="373" t="s">
        <v>16</v>
      </c>
      <c r="B4" s="0" t="s">
        <v>2563</v>
      </c>
      <c r="C4" s="0" t="s">
        <v>2564</v>
      </c>
      <c r="D4" s="0" t="s">
        <v>2569</v>
      </c>
      <c r="E4" s="0" t="s">
        <v>2570</v>
      </c>
      <c r="F4" s="0" t="s">
        <v>2568</v>
      </c>
      <c r="G4" s="0" t="s">
        <v>90</v>
      </c>
    </row>
    <row customHeight="1" ht="11.25">
      <c r="A5" s="373" t="s">
        <v>16</v>
      </c>
      <c r="B5" s="0" t="s">
        <v>2563</v>
      </c>
      <c r="C5" s="0" t="s">
        <v>2564</v>
      </c>
      <c r="D5" s="0" t="s">
        <v>2571</v>
      </c>
      <c r="E5" s="0" t="s">
        <v>2572</v>
      </c>
      <c r="F5" s="0" t="s">
        <v>2568</v>
      </c>
      <c r="G5" s="0" t="s">
        <v>91</v>
      </c>
    </row>
    <row customHeight="1" ht="11.25">
      <c r="A6" s="373" t="s">
        <v>16</v>
      </c>
      <c r="B6" s="0" t="s">
        <v>2563</v>
      </c>
      <c r="C6" s="0" t="s">
        <v>2564</v>
      </c>
      <c r="D6" s="0" t="s">
        <v>2573</v>
      </c>
      <c r="E6" s="0" t="s">
        <v>2574</v>
      </c>
      <c r="F6" s="0" t="s">
        <v>2568</v>
      </c>
      <c r="G6" s="0" t="s">
        <v>116</v>
      </c>
    </row>
    <row customHeight="1" ht="11.25">
      <c r="A7" s="373" t="s">
        <v>16</v>
      </c>
      <c r="B7" s="0" t="s">
        <v>2563</v>
      </c>
      <c r="C7" s="0" t="s">
        <v>2564</v>
      </c>
      <c r="D7" s="0" t="s">
        <v>2575</v>
      </c>
      <c r="E7" s="0" t="s">
        <v>2576</v>
      </c>
      <c r="F7" s="0" t="s">
        <v>2568</v>
      </c>
      <c r="G7" s="0" t="s">
        <v>92</v>
      </c>
    </row>
    <row customHeight="1" ht="11.25">
      <c r="A8" s="373" t="s">
        <v>16</v>
      </c>
      <c r="B8" s="0" t="s">
        <v>100</v>
      </c>
      <c r="C8" s="0" t="s">
        <v>2577</v>
      </c>
      <c r="D8" s="0" t="s">
        <v>100</v>
      </c>
      <c r="E8" s="0" t="s">
        <v>2577</v>
      </c>
      <c r="F8" s="0" t="s">
        <v>2565</v>
      </c>
      <c r="G8" s="0" t="s">
        <v>93</v>
      </c>
    </row>
    <row customHeight="1" ht="11.25">
      <c r="A9" s="373" t="s">
        <v>16</v>
      </c>
      <c r="B9" s="0" t="s">
        <v>100</v>
      </c>
      <c r="C9" s="0" t="s">
        <v>2577</v>
      </c>
      <c r="D9" s="0" t="s">
        <v>101</v>
      </c>
      <c r="E9" s="0" t="s">
        <v>102</v>
      </c>
      <c r="F9" s="0" t="s">
        <v>2568</v>
      </c>
      <c r="G9" s="0" t="s">
        <v>99</v>
      </c>
    </row>
    <row customHeight="1" ht="11.25">
      <c r="A10" s="373" t="s">
        <v>16</v>
      </c>
      <c r="B10" s="0" t="s">
        <v>100</v>
      </c>
      <c r="C10" s="0" t="s">
        <v>2577</v>
      </c>
      <c r="D10" s="0" t="s">
        <v>2578</v>
      </c>
      <c r="E10" s="0" t="s">
        <v>2579</v>
      </c>
      <c r="F10" s="0" t="s">
        <v>2568</v>
      </c>
      <c r="G10" s="0" t="s">
        <v>149</v>
      </c>
    </row>
    <row customHeight="1" ht="11.25">
      <c r="A11" s="373" t="s">
        <v>16</v>
      </c>
      <c r="B11" s="0" t="s">
        <v>100</v>
      </c>
      <c r="C11" s="0" t="s">
        <v>2577</v>
      </c>
      <c r="D11" s="0" t="s">
        <v>2580</v>
      </c>
      <c r="E11" s="0" t="s">
        <v>2581</v>
      </c>
      <c r="F11" s="0" t="s">
        <v>2568</v>
      </c>
      <c r="G11" s="0" t="s">
        <v>231</v>
      </c>
    </row>
    <row customHeight="1" ht="11.25">
      <c r="A12" s="373" t="s">
        <v>16</v>
      </c>
      <c r="B12" s="0" t="s">
        <v>100</v>
      </c>
      <c r="C12" s="0" t="s">
        <v>2577</v>
      </c>
      <c r="D12" s="0" t="s">
        <v>2582</v>
      </c>
      <c r="E12" s="0" t="s">
        <v>2583</v>
      </c>
      <c r="F12" s="0" t="s">
        <v>2568</v>
      </c>
      <c r="G12" s="0" t="s">
        <v>232</v>
      </c>
    </row>
    <row customHeight="1" ht="11.25">
      <c r="A13" s="373" t="s">
        <v>16</v>
      </c>
      <c r="B13" s="0" t="s">
        <v>100</v>
      </c>
      <c r="C13" s="0" t="s">
        <v>2577</v>
      </c>
      <c r="D13" s="0" t="s">
        <v>2584</v>
      </c>
      <c r="E13" s="0" t="s">
        <v>2585</v>
      </c>
      <c r="F13" s="0" t="s">
        <v>2568</v>
      </c>
      <c r="G13" s="0" t="s">
        <v>233</v>
      </c>
    </row>
    <row customHeight="1" ht="11.25">
      <c r="A14" s="373" t="s">
        <v>16</v>
      </c>
      <c r="B14" s="0" t="s">
        <v>100</v>
      </c>
      <c r="C14" s="0" t="s">
        <v>2577</v>
      </c>
      <c r="D14" s="0" t="s">
        <v>2586</v>
      </c>
      <c r="E14" s="0" t="s">
        <v>2587</v>
      </c>
      <c r="F14" s="0" t="s">
        <v>2568</v>
      </c>
      <c r="G14" s="0" t="s">
        <v>234</v>
      </c>
    </row>
    <row customHeight="1" ht="11.25">
      <c r="A15" s="373" t="s">
        <v>16</v>
      </c>
      <c r="B15" s="0" t="s">
        <v>100</v>
      </c>
      <c r="C15" s="0" t="s">
        <v>2577</v>
      </c>
      <c r="D15" s="0" t="s">
        <v>2588</v>
      </c>
      <c r="E15" s="0" t="s">
        <v>2589</v>
      </c>
      <c r="F15" s="0" t="s">
        <v>2568</v>
      </c>
      <c r="G15" s="0" t="s">
        <v>235</v>
      </c>
    </row>
    <row customHeight="1" ht="11.25">
      <c r="A16" s="373" t="s">
        <v>16</v>
      </c>
      <c r="B16" s="0" t="s">
        <v>2590</v>
      </c>
      <c r="C16" s="0" t="s">
        <v>2591</v>
      </c>
      <c r="D16" s="0" t="s">
        <v>2592</v>
      </c>
      <c r="E16" s="0" t="s">
        <v>2593</v>
      </c>
      <c r="F16" s="0" t="s">
        <v>2568</v>
      </c>
      <c r="G16" s="0" t="s">
        <v>1558</v>
      </c>
    </row>
    <row customHeight="1" ht="11.25">
      <c r="A17" s="373" t="s">
        <v>16</v>
      </c>
      <c r="B17" s="0" t="s">
        <v>2590</v>
      </c>
      <c r="C17" s="0" t="s">
        <v>2591</v>
      </c>
      <c r="D17" s="0" t="s">
        <v>2594</v>
      </c>
      <c r="E17" s="0" t="s">
        <v>2595</v>
      </c>
      <c r="F17" s="0" t="s">
        <v>2568</v>
      </c>
      <c r="G17" s="0" t="s">
        <v>1564</v>
      </c>
    </row>
    <row customHeight="1" ht="11.25">
      <c r="A18" s="373" t="s">
        <v>16</v>
      </c>
      <c r="B18" s="0" t="s">
        <v>2590</v>
      </c>
      <c r="C18" s="0" t="s">
        <v>2591</v>
      </c>
      <c r="D18" s="0" t="s">
        <v>2590</v>
      </c>
      <c r="E18" s="0" t="s">
        <v>2591</v>
      </c>
      <c r="F18" s="0" t="s">
        <v>2565</v>
      </c>
      <c r="G18" s="0" t="s">
        <v>1576</v>
      </c>
    </row>
    <row customHeight="1" ht="11.25">
      <c r="A19" s="373" t="s">
        <v>16</v>
      </c>
      <c r="B19" s="0" t="s">
        <v>2590</v>
      </c>
      <c r="C19" s="0" t="s">
        <v>2591</v>
      </c>
      <c r="D19" s="0" t="s">
        <v>2596</v>
      </c>
      <c r="E19" s="0" t="s">
        <v>2597</v>
      </c>
      <c r="F19" s="0" t="s">
        <v>2568</v>
      </c>
      <c r="G19" s="0" t="s">
        <v>1590</v>
      </c>
    </row>
    <row customHeight="1" ht="11.25">
      <c r="A20" s="373" t="s">
        <v>16</v>
      </c>
      <c r="B20" s="0" t="s">
        <v>2590</v>
      </c>
      <c r="C20" s="0" t="s">
        <v>2591</v>
      </c>
      <c r="D20" s="0" t="s">
        <v>2598</v>
      </c>
      <c r="E20" s="0" t="s">
        <v>2599</v>
      </c>
      <c r="F20" s="0" t="s">
        <v>2568</v>
      </c>
      <c r="G20" s="0" t="s">
        <v>1602</v>
      </c>
    </row>
    <row customHeight="1" ht="11.25">
      <c r="A21" s="373" t="s">
        <v>16</v>
      </c>
      <c r="B21" s="0" t="s">
        <v>2590</v>
      </c>
      <c r="C21" s="0" t="s">
        <v>2591</v>
      </c>
      <c r="D21" s="0" t="s">
        <v>2600</v>
      </c>
      <c r="E21" s="0" t="s">
        <v>2601</v>
      </c>
      <c r="F21" s="0" t="s">
        <v>2568</v>
      </c>
      <c r="G21" s="0" t="s">
        <v>1611</v>
      </c>
    </row>
    <row customHeight="1" ht="11.25">
      <c r="A22" s="373" t="s">
        <v>16</v>
      </c>
      <c r="B22" s="0" t="s">
        <v>2590</v>
      </c>
      <c r="C22" s="0" t="s">
        <v>2591</v>
      </c>
      <c r="D22" s="0" t="s">
        <v>2602</v>
      </c>
      <c r="E22" s="0" t="s">
        <v>2603</v>
      </c>
      <c r="F22" s="0" t="s">
        <v>2568</v>
      </c>
      <c r="G22" s="0" t="s">
        <v>1627</v>
      </c>
    </row>
    <row customHeight="1" ht="11.25">
      <c r="A23" s="373" t="s">
        <v>16</v>
      </c>
      <c r="B23" s="0" t="s">
        <v>2590</v>
      </c>
      <c r="C23" s="0" t="s">
        <v>2591</v>
      </c>
      <c r="D23" s="0" t="s">
        <v>2604</v>
      </c>
      <c r="E23" s="0" t="s">
        <v>2605</v>
      </c>
      <c r="F23" s="0" t="s">
        <v>2568</v>
      </c>
      <c r="G23" s="0" t="s">
        <v>1634</v>
      </c>
    </row>
    <row customHeight="1" ht="11.25">
      <c r="A24" s="373" t="s">
        <v>16</v>
      </c>
      <c r="B24" s="0" t="s">
        <v>2590</v>
      </c>
      <c r="C24" s="0" t="s">
        <v>2591</v>
      </c>
      <c r="D24" s="0" t="s">
        <v>2606</v>
      </c>
      <c r="E24" s="0" t="s">
        <v>2607</v>
      </c>
      <c r="F24" s="0" t="s">
        <v>2568</v>
      </c>
      <c r="G24" s="0" t="s">
        <v>1642</v>
      </c>
    </row>
    <row customHeight="1" ht="11.25">
      <c r="A25" s="373" t="s">
        <v>16</v>
      </c>
      <c r="B25" s="0" t="s">
        <v>2590</v>
      </c>
      <c r="C25" s="0" t="s">
        <v>2591</v>
      </c>
      <c r="D25" s="0" t="s">
        <v>2608</v>
      </c>
      <c r="E25" s="0" t="s">
        <v>2609</v>
      </c>
      <c r="F25" s="0" t="s">
        <v>2568</v>
      </c>
      <c r="G25" s="0" t="s">
        <v>1648</v>
      </c>
    </row>
    <row customHeight="1" ht="11.25">
      <c r="A26" s="373" t="s">
        <v>16</v>
      </c>
      <c r="B26" s="0" t="s">
        <v>108</v>
      </c>
      <c r="C26" s="0" t="s">
        <v>109</v>
      </c>
      <c r="D26" s="0" t="s">
        <v>108</v>
      </c>
      <c r="E26" s="0" t="s">
        <v>109</v>
      </c>
      <c r="F26" s="0" t="s">
        <v>2610</v>
      </c>
      <c r="G26" s="0" t="s">
        <v>107</v>
      </c>
    </row>
    <row customHeight="1" ht="11.25">
      <c r="A27" s="373" t="s">
        <v>16</v>
      </c>
      <c r="B27" s="0" t="s">
        <v>113</v>
      </c>
      <c r="C27" s="0" t="s">
        <v>2611</v>
      </c>
      <c r="D27" s="0" t="s">
        <v>2612</v>
      </c>
      <c r="E27" s="0" t="s">
        <v>2613</v>
      </c>
      <c r="F27" s="0" t="s">
        <v>2568</v>
      </c>
      <c r="G27" s="0" t="s">
        <v>1656</v>
      </c>
    </row>
    <row customHeight="1" ht="11.25">
      <c r="A28" s="373" t="s">
        <v>16</v>
      </c>
      <c r="B28" s="0" t="s">
        <v>113</v>
      </c>
      <c r="C28" s="0" t="s">
        <v>2611</v>
      </c>
      <c r="D28" s="0" t="s">
        <v>2614</v>
      </c>
      <c r="E28" s="0" t="s">
        <v>2615</v>
      </c>
      <c r="F28" s="0" t="s">
        <v>2568</v>
      </c>
      <c r="G28" s="0" t="s">
        <v>1664</v>
      </c>
    </row>
    <row customHeight="1" ht="11.25">
      <c r="A29" s="373" t="s">
        <v>16</v>
      </c>
      <c r="B29" s="0" t="s">
        <v>113</v>
      </c>
      <c r="C29" s="0" t="s">
        <v>2611</v>
      </c>
      <c r="D29" s="0" t="s">
        <v>2616</v>
      </c>
      <c r="E29" s="0" t="s">
        <v>2617</v>
      </c>
      <c r="F29" s="0" t="s">
        <v>2568</v>
      </c>
      <c r="G29" s="0" t="s">
        <v>1666</v>
      </c>
    </row>
    <row customHeight="1" ht="11.25">
      <c r="A30" s="373" t="s">
        <v>16</v>
      </c>
      <c r="B30" s="0" t="s">
        <v>113</v>
      </c>
      <c r="C30" s="0" t="s">
        <v>2611</v>
      </c>
      <c r="D30" s="0" t="s">
        <v>2618</v>
      </c>
      <c r="E30" s="0" t="s">
        <v>2619</v>
      </c>
      <c r="F30" s="0" t="s">
        <v>2568</v>
      </c>
      <c r="G30" s="0" t="s">
        <v>1669</v>
      </c>
    </row>
    <row customHeight="1" ht="11.25">
      <c r="A31" s="373" t="s">
        <v>16</v>
      </c>
      <c r="B31" s="0" t="s">
        <v>113</v>
      </c>
      <c r="C31" s="0" t="s">
        <v>2611</v>
      </c>
      <c r="D31" s="0" t="s">
        <v>113</v>
      </c>
      <c r="E31" s="0" t="s">
        <v>2611</v>
      </c>
      <c r="F31" s="0" t="s">
        <v>2565</v>
      </c>
      <c r="G31" s="0" t="s">
        <v>1675</v>
      </c>
    </row>
    <row customHeight="1" ht="11.25">
      <c r="A32" s="373" t="s">
        <v>16</v>
      </c>
      <c r="B32" s="0" t="s">
        <v>113</v>
      </c>
      <c r="C32" s="0" t="s">
        <v>2611</v>
      </c>
      <c r="D32" s="0" t="s">
        <v>2620</v>
      </c>
      <c r="E32" s="0" t="s">
        <v>2621</v>
      </c>
      <c r="F32" s="0" t="s">
        <v>2568</v>
      </c>
      <c r="G32" s="0" t="s">
        <v>1677</v>
      </c>
    </row>
    <row customHeight="1" ht="11.25">
      <c r="A33" s="373" t="s">
        <v>16</v>
      </c>
      <c r="B33" s="0" t="s">
        <v>113</v>
      </c>
      <c r="C33" s="0" t="s">
        <v>2611</v>
      </c>
      <c r="D33" s="0" t="s">
        <v>2622</v>
      </c>
      <c r="E33" s="0" t="s">
        <v>2623</v>
      </c>
      <c r="F33" s="0" t="s">
        <v>2568</v>
      </c>
      <c r="G33" s="0" t="s">
        <v>1679</v>
      </c>
    </row>
    <row customHeight="1" ht="11.25">
      <c r="A34" s="373" t="s">
        <v>16</v>
      </c>
      <c r="B34" s="0" t="s">
        <v>113</v>
      </c>
      <c r="C34" s="0" t="s">
        <v>2611</v>
      </c>
      <c r="D34" s="0" t="s">
        <v>2624</v>
      </c>
      <c r="E34" s="0" t="s">
        <v>2625</v>
      </c>
      <c r="F34" s="0" t="s">
        <v>2568</v>
      </c>
      <c r="G34" s="0" t="s">
        <v>1681</v>
      </c>
    </row>
    <row customHeight="1" ht="11.25">
      <c r="A35" s="373" t="s">
        <v>16</v>
      </c>
      <c r="B35" s="0" t="s">
        <v>113</v>
      </c>
      <c r="C35" s="0" t="s">
        <v>2611</v>
      </c>
      <c r="D35" s="0" t="s">
        <v>2626</v>
      </c>
      <c r="E35" s="0" t="s">
        <v>2627</v>
      </c>
      <c r="F35" s="0" t="s">
        <v>2568</v>
      </c>
      <c r="G35" s="0" t="s">
        <v>1686</v>
      </c>
    </row>
    <row customHeight="1" ht="11.25">
      <c r="A36" s="373" t="s">
        <v>16</v>
      </c>
      <c r="B36" s="0" t="s">
        <v>113</v>
      </c>
      <c r="C36" s="0" t="s">
        <v>2611</v>
      </c>
      <c r="D36" s="0" t="s">
        <v>2628</v>
      </c>
      <c r="E36" s="0" t="s">
        <v>2629</v>
      </c>
      <c r="F36" s="0" t="s">
        <v>2568</v>
      </c>
      <c r="G36" s="0" t="s">
        <v>1691</v>
      </c>
    </row>
    <row customHeight="1" ht="11.25">
      <c r="A37" s="373" t="s">
        <v>16</v>
      </c>
      <c r="B37" s="0" t="s">
        <v>113</v>
      </c>
      <c r="C37" s="0" t="s">
        <v>2611</v>
      </c>
      <c r="D37" s="0" t="s">
        <v>2630</v>
      </c>
      <c r="E37" s="0" t="s">
        <v>2631</v>
      </c>
      <c r="F37" s="0" t="s">
        <v>2568</v>
      </c>
      <c r="G37" s="0" t="s">
        <v>1695</v>
      </c>
    </row>
    <row customHeight="1" ht="11.25">
      <c r="A38" s="373" t="s">
        <v>16</v>
      </c>
      <c r="B38" s="0" t="s">
        <v>113</v>
      </c>
      <c r="C38" s="0" t="s">
        <v>2611</v>
      </c>
      <c r="D38" s="0" t="s">
        <v>2632</v>
      </c>
      <c r="E38" s="0" t="s">
        <v>2633</v>
      </c>
      <c r="F38" s="0" t="s">
        <v>2568</v>
      </c>
      <c r="G38" s="0" t="s">
        <v>1703</v>
      </c>
    </row>
    <row customHeight="1" ht="11.25">
      <c r="A39" s="373" t="s">
        <v>16</v>
      </c>
      <c r="B39" s="0" t="s">
        <v>113</v>
      </c>
      <c r="C39" s="0" t="s">
        <v>2611</v>
      </c>
      <c r="D39" s="0" t="s">
        <v>2634</v>
      </c>
      <c r="E39" s="0" t="s">
        <v>2635</v>
      </c>
      <c r="F39" s="0" t="s">
        <v>2568</v>
      </c>
      <c r="G39" s="0" t="s">
        <v>1709</v>
      </c>
    </row>
    <row customHeight="1" ht="11.25">
      <c r="A40" s="373" t="s">
        <v>16</v>
      </c>
      <c r="B40" s="0" t="s">
        <v>113</v>
      </c>
      <c r="C40" s="0" t="s">
        <v>2611</v>
      </c>
      <c r="D40" s="0" t="s">
        <v>2636</v>
      </c>
      <c r="E40" s="0" t="s">
        <v>2637</v>
      </c>
      <c r="F40" s="0" t="s">
        <v>2568</v>
      </c>
      <c r="G40" s="0" t="s">
        <v>1714</v>
      </c>
    </row>
    <row customHeight="1" ht="11.25">
      <c r="A41" s="373" t="s">
        <v>16</v>
      </c>
      <c r="B41" s="0" t="s">
        <v>113</v>
      </c>
      <c r="C41" s="0" t="s">
        <v>2611</v>
      </c>
      <c r="D41" s="0" t="s">
        <v>2638</v>
      </c>
      <c r="E41" s="0" t="s">
        <v>2639</v>
      </c>
      <c r="F41" s="0" t="s">
        <v>2640</v>
      </c>
      <c r="G41" s="0" t="s">
        <v>1718</v>
      </c>
    </row>
    <row customHeight="1" ht="11.25">
      <c r="A42" s="373" t="s">
        <v>16</v>
      </c>
      <c r="B42" s="0" t="s">
        <v>113</v>
      </c>
      <c r="C42" s="0" t="s">
        <v>2611</v>
      </c>
      <c r="D42" s="0" t="s">
        <v>114</v>
      </c>
      <c r="E42" s="0" t="s">
        <v>115</v>
      </c>
      <c r="F42" s="0" t="s">
        <v>2640</v>
      </c>
      <c r="G42" s="0" t="s">
        <v>112</v>
      </c>
    </row>
    <row customHeight="1" ht="11.25">
      <c r="A43" s="373" t="s">
        <v>16</v>
      </c>
      <c r="B43" s="0" t="s">
        <v>119</v>
      </c>
      <c r="C43" s="0" t="s">
        <v>2641</v>
      </c>
      <c r="D43" s="0" t="s">
        <v>2642</v>
      </c>
      <c r="E43" s="0" t="s">
        <v>2643</v>
      </c>
      <c r="F43" s="0" t="s">
        <v>2568</v>
      </c>
      <c r="G43" s="0" t="s">
        <v>1727</v>
      </c>
    </row>
    <row customHeight="1" ht="11.25">
      <c r="A44" s="373" t="s">
        <v>16</v>
      </c>
      <c r="B44" s="0" t="s">
        <v>119</v>
      </c>
      <c r="C44" s="0" t="s">
        <v>2641</v>
      </c>
      <c r="D44" s="0" t="s">
        <v>2644</v>
      </c>
      <c r="E44" s="0" t="s">
        <v>2645</v>
      </c>
      <c r="F44" s="0" t="s">
        <v>2568</v>
      </c>
      <c r="G44" s="0" t="s">
        <v>1736</v>
      </c>
    </row>
    <row customHeight="1" ht="11.25">
      <c r="A45" s="373" t="s">
        <v>16</v>
      </c>
      <c r="B45" s="0" t="s">
        <v>119</v>
      </c>
      <c r="C45" s="0" t="s">
        <v>2641</v>
      </c>
      <c r="D45" s="0" t="s">
        <v>2646</v>
      </c>
      <c r="E45" s="0" t="s">
        <v>2647</v>
      </c>
      <c r="F45" s="0" t="s">
        <v>2568</v>
      </c>
      <c r="G45" s="0" t="s">
        <v>1741</v>
      </c>
    </row>
    <row customHeight="1" ht="11.25">
      <c r="A46" s="373" t="s">
        <v>16</v>
      </c>
      <c r="B46" s="0" t="s">
        <v>119</v>
      </c>
      <c r="C46" s="0" t="s">
        <v>2641</v>
      </c>
      <c r="D46" s="0" t="s">
        <v>2648</v>
      </c>
      <c r="E46" s="0" t="s">
        <v>2649</v>
      </c>
      <c r="F46" s="0" t="s">
        <v>2568</v>
      </c>
      <c r="G46" s="0" t="s">
        <v>1744</v>
      </c>
    </row>
    <row customHeight="1" ht="11.25">
      <c r="A47" s="373" t="s">
        <v>16</v>
      </c>
      <c r="B47" s="0" t="s">
        <v>119</v>
      </c>
      <c r="C47" s="0" t="s">
        <v>2641</v>
      </c>
      <c r="D47" s="0" t="s">
        <v>2650</v>
      </c>
      <c r="E47" s="0" t="s">
        <v>2651</v>
      </c>
      <c r="F47" s="0" t="s">
        <v>2568</v>
      </c>
      <c r="G47" s="0" t="s">
        <v>1750</v>
      </c>
    </row>
    <row customHeight="1" ht="11.25">
      <c r="A48" s="373" t="s">
        <v>16</v>
      </c>
      <c r="B48" s="0" t="s">
        <v>119</v>
      </c>
      <c r="C48" s="0" t="s">
        <v>2641</v>
      </c>
      <c r="D48" s="0" t="s">
        <v>119</v>
      </c>
      <c r="E48" s="0" t="s">
        <v>2641</v>
      </c>
      <c r="F48" s="0" t="s">
        <v>2565</v>
      </c>
      <c r="G48" s="0" t="s">
        <v>1755</v>
      </c>
    </row>
    <row customHeight="1" ht="11.25">
      <c r="A49" s="373" t="s">
        <v>16</v>
      </c>
      <c r="B49" s="0" t="s">
        <v>119</v>
      </c>
      <c r="C49" s="0" t="s">
        <v>2641</v>
      </c>
      <c r="D49" s="0" t="s">
        <v>2652</v>
      </c>
      <c r="E49" s="0" t="s">
        <v>2653</v>
      </c>
      <c r="F49" s="0" t="s">
        <v>2568</v>
      </c>
      <c r="G49" s="0" t="s">
        <v>1758</v>
      </c>
    </row>
    <row customHeight="1" ht="11.25">
      <c r="A50" s="373" t="s">
        <v>16</v>
      </c>
      <c r="B50" s="0" t="s">
        <v>119</v>
      </c>
      <c r="C50" s="0" t="s">
        <v>2641</v>
      </c>
      <c r="D50" s="0" t="s">
        <v>2654</v>
      </c>
      <c r="E50" s="0" t="s">
        <v>2655</v>
      </c>
      <c r="F50" s="0" t="s">
        <v>2568</v>
      </c>
      <c r="G50" s="0" t="s">
        <v>1762</v>
      </c>
    </row>
    <row customHeight="1" ht="11.25">
      <c r="A51" s="373" t="s">
        <v>16</v>
      </c>
      <c r="B51" s="0" t="s">
        <v>119</v>
      </c>
      <c r="C51" s="0" t="s">
        <v>2641</v>
      </c>
      <c r="D51" s="0" t="s">
        <v>2656</v>
      </c>
      <c r="E51" s="0" t="s">
        <v>2657</v>
      </c>
      <c r="F51" s="0" t="s">
        <v>2568</v>
      </c>
      <c r="G51" s="0" t="s">
        <v>1767</v>
      </c>
    </row>
    <row customHeight="1" ht="11.25">
      <c r="A52" s="373" t="s">
        <v>16</v>
      </c>
      <c r="B52" s="0" t="s">
        <v>119</v>
      </c>
      <c r="C52" s="0" t="s">
        <v>2641</v>
      </c>
      <c r="D52" s="0" t="s">
        <v>120</v>
      </c>
      <c r="E52" s="0" t="s">
        <v>121</v>
      </c>
      <c r="F52" s="0" t="s">
        <v>2568</v>
      </c>
      <c r="G52" s="0" t="s">
        <v>118</v>
      </c>
    </row>
    <row customHeight="1" ht="11.25">
      <c r="A53" s="373" t="s">
        <v>16</v>
      </c>
      <c r="B53" s="0" t="s">
        <v>119</v>
      </c>
      <c r="C53" s="0" t="s">
        <v>2641</v>
      </c>
      <c r="D53" s="0" t="s">
        <v>2658</v>
      </c>
      <c r="E53" s="0" t="s">
        <v>2659</v>
      </c>
      <c r="F53" s="0" t="s">
        <v>2568</v>
      </c>
      <c r="G53" s="0" t="s">
        <v>1772</v>
      </c>
    </row>
    <row customHeight="1" ht="11.25">
      <c r="A54" s="373" t="s">
        <v>16</v>
      </c>
      <c r="B54" s="0" t="s">
        <v>124</v>
      </c>
      <c r="C54" s="0" t="s">
        <v>2660</v>
      </c>
      <c r="D54" s="0" t="s">
        <v>2661</v>
      </c>
      <c r="E54" s="0" t="s">
        <v>2662</v>
      </c>
      <c r="F54" s="0" t="s">
        <v>2568</v>
      </c>
      <c r="G54" s="0" t="s">
        <v>1775</v>
      </c>
    </row>
    <row customHeight="1" ht="11.25">
      <c r="A55" s="373" t="s">
        <v>16</v>
      </c>
      <c r="B55" s="0" t="s">
        <v>124</v>
      </c>
      <c r="C55" s="0" t="s">
        <v>2660</v>
      </c>
      <c r="D55" s="0" t="s">
        <v>2663</v>
      </c>
      <c r="E55" s="0" t="s">
        <v>2664</v>
      </c>
      <c r="F55" s="0" t="s">
        <v>2568</v>
      </c>
      <c r="G55" s="0" t="s">
        <v>1780</v>
      </c>
    </row>
    <row customHeight="1" ht="11.25">
      <c r="A56" s="373" t="s">
        <v>16</v>
      </c>
      <c r="B56" s="0" t="s">
        <v>124</v>
      </c>
      <c r="C56" s="0" t="s">
        <v>2660</v>
      </c>
      <c r="D56" s="0" t="s">
        <v>124</v>
      </c>
      <c r="E56" s="0" t="s">
        <v>2660</v>
      </c>
      <c r="F56" s="0" t="s">
        <v>2565</v>
      </c>
      <c r="G56" s="0" t="s">
        <v>1784</v>
      </c>
    </row>
    <row customHeight="1" ht="11.25">
      <c r="A57" s="373" t="s">
        <v>16</v>
      </c>
      <c r="B57" s="0" t="s">
        <v>124</v>
      </c>
      <c r="C57" s="0" t="s">
        <v>2660</v>
      </c>
      <c r="D57" s="0" t="s">
        <v>2665</v>
      </c>
      <c r="E57" s="0" t="s">
        <v>2666</v>
      </c>
      <c r="F57" s="0" t="s">
        <v>2568</v>
      </c>
      <c r="G57" s="0" t="s">
        <v>1787</v>
      </c>
    </row>
    <row customHeight="1" ht="11.25">
      <c r="A58" s="373" t="s">
        <v>16</v>
      </c>
      <c r="B58" s="0" t="s">
        <v>124</v>
      </c>
      <c r="C58" s="0" t="s">
        <v>2660</v>
      </c>
      <c r="D58" s="0" t="s">
        <v>125</v>
      </c>
      <c r="E58" s="0" t="s">
        <v>126</v>
      </c>
      <c r="F58" s="0" t="s">
        <v>2568</v>
      </c>
      <c r="G58" s="0" t="s">
        <v>123</v>
      </c>
    </row>
    <row customHeight="1" ht="11.25">
      <c r="A59" s="373" t="s">
        <v>16</v>
      </c>
      <c r="B59" s="0" t="s">
        <v>124</v>
      </c>
      <c r="C59" s="0" t="s">
        <v>2660</v>
      </c>
      <c r="D59" s="0" t="s">
        <v>2667</v>
      </c>
      <c r="E59" s="0" t="s">
        <v>2668</v>
      </c>
      <c r="F59" s="0" t="s">
        <v>2568</v>
      </c>
      <c r="G59" s="0" t="s">
        <v>1793</v>
      </c>
    </row>
    <row customHeight="1" ht="11.25">
      <c r="A60" s="373" t="s">
        <v>16</v>
      </c>
      <c r="B60" s="0" t="s">
        <v>129</v>
      </c>
      <c r="C60" s="0" t="s">
        <v>2669</v>
      </c>
      <c r="D60" s="0" t="s">
        <v>2670</v>
      </c>
      <c r="E60" s="0" t="s">
        <v>2671</v>
      </c>
      <c r="F60" s="0" t="s">
        <v>2568</v>
      </c>
      <c r="G60" s="0" t="s">
        <v>1796</v>
      </c>
    </row>
    <row customHeight="1" ht="11.25">
      <c r="A61" s="373" t="s">
        <v>16</v>
      </c>
      <c r="B61" s="0" t="s">
        <v>129</v>
      </c>
      <c r="C61" s="0" t="s">
        <v>2669</v>
      </c>
      <c r="D61" s="0" t="s">
        <v>2672</v>
      </c>
      <c r="E61" s="0" t="s">
        <v>2673</v>
      </c>
      <c r="F61" s="0" t="s">
        <v>2568</v>
      </c>
      <c r="G61" s="0" t="s">
        <v>2674</v>
      </c>
    </row>
    <row customHeight="1" ht="11.25">
      <c r="A62" s="373" t="s">
        <v>16</v>
      </c>
      <c r="B62" s="0" t="s">
        <v>129</v>
      </c>
      <c r="C62" s="0" t="s">
        <v>2669</v>
      </c>
      <c r="D62" s="0" t="s">
        <v>2675</v>
      </c>
      <c r="E62" s="0" t="s">
        <v>2676</v>
      </c>
      <c r="F62" s="0" t="s">
        <v>2568</v>
      </c>
      <c r="G62" s="0" t="s">
        <v>2677</v>
      </c>
    </row>
    <row customHeight="1" ht="11.25">
      <c r="A63" s="373" t="s">
        <v>16</v>
      </c>
      <c r="B63" s="0" t="s">
        <v>129</v>
      </c>
      <c r="C63" s="0" t="s">
        <v>2669</v>
      </c>
      <c r="D63" s="0" t="s">
        <v>130</v>
      </c>
      <c r="E63" s="0" t="s">
        <v>131</v>
      </c>
      <c r="F63" s="0" t="s">
        <v>2568</v>
      </c>
      <c r="G63" s="0" t="s">
        <v>128</v>
      </c>
    </row>
    <row customHeight="1" ht="11.25">
      <c r="A64" s="373" t="s">
        <v>16</v>
      </c>
      <c r="B64" s="0" t="s">
        <v>129</v>
      </c>
      <c r="C64" s="0" t="s">
        <v>2669</v>
      </c>
      <c r="D64" s="0" t="s">
        <v>2678</v>
      </c>
      <c r="E64" s="0" t="s">
        <v>2679</v>
      </c>
      <c r="F64" s="0" t="s">
        <v>2568</v>
      </c>
      <c r="G64" s="0" t="s">
        <v>2680</v>
      </c>
    </row>
    <row customHeight="1" ht="11.25">
      <c r="A65" s="373" t="s">
        <v>16</v>
      </c>
      <c r="B65" s="0" t="s">
        <v>129</v>
      </c>
      <c r="C65" s="0" t="s">
        <v>2669</v>
      </c>
      <c r="D65" s="0" t="s">
        <v>2681</v>
      </c>
      <c r="E65" s="0" t="s">
        <v>2682</v>
      </c>
      <c r="F65" s="0" t="s">
        <v>2568</v>
      </c>
      <c r="G65" s="0" t="s">
        <v>2683</v>
      </c>
    </row>
    <row customHeight="1" ht="11.25">
      <c r="A66" s="373" t="s">
        <v>16</v>
      </c>
      <c r="B66" s="0" t="s">
        <v>129</v>
      </c>
      <c r="C66" s="0" t="s">
        <v>2669</v>
      </c>
      <c r="D66" s="0" t="s">
        <v>2684</v>
      </c>
      <c r="E66" s="0" t="s">
        <v>2685</v>
      </c>
      <c r="F66" s="0" t="s">
        <v>2568</v>
      </c>
      <c r="G66" s="0" t="s">
        <v>2686</v>
      </c>
    </row>
    <row customHeight="1" ht="11.25">
      <c r="A67" s="373" t="s">
        <v>16</v>
      </c>
      <c r="B67" s="0" t="s">
        <v>129</v>
      </c>
      <c r="C67" s="0" t="s">
        <v>2669</v>
      </c>
      <c r="D67" s="0" t="s">
        <v>133</v>
      </c>
      <c r="E67" s="0" t="s">
        <v>134</v>
      </c>
      <c r="F67" s="0" t="s">
        <v>2568</v>
      </c>
      <c r="G67" s="0" t="s">
        <v>132</v>
      </c>
    </row>
    <row customHeight="1" ht="11.25">
      <c r="A68" s="373" t="s">
        <v>16</v>
      </c>
      <c r="B68" s="0" t="s">
        <v>129</v>
      </c>
      <c r="C68" s="0" t="s">
        <v>2669</v>
      </c>
      <c r="D68" s="0" t="s">
        <v>129</v>
      </c>
      <c r="E68" s="0" t="s">
        <v>2669</v>
      </c>
      <c r="F68" s="0" t="s">
        <v>2565</v>
      </c>
      <c r="G68" s="0" t="s">
        <v>2687</v>
      </c>
    </row>
    <row customHeight="1" ht="11.25">
      <c r="A69" s="373" t="s">
        <v>16</v>
      </c>
      <c r="B69" s="0" t="s">
        <v>129</v>
      </c>
      <c r="C69" s="0" t="s">
        <v>2669</v>
      </c>
      <c r="D69" s="0" t="s">
        <v>2688</v>
      </c>
      <c r="E69" s="0" t="s">
        <v>2689</v>
      </c>
      <c r="F69" s="0" t="s">
        <v>2568</v>
      </c>
      <c r="G69" s="0" t="s">
        <v>2315</v>
      </c>
    </row>
    <row customHeight="1" ht="11.25">
      <c r="A70" s="373" t="s">
        <v>16</v>
      </c>
      <c r="B70" s="0" t="s">
        <v>129</v>
      </c>
      <c r="C70" s="0" t="s">
        <v>2669</v>
      </c>
      <c r="D70" s="0" t="s">
        <v>2690</v>
      </c>
      <c r="E70" s="0" t="s">
        <v>2691</v>
      </c>
      <c r="F70" s="0" t="s">
        <v>2568</v>
      </c>
      <c r="G70" s="0" t="s">
        <v>2692</v>
      </c>
    </row>
    <row customHeight="1" ht="11.25">
      <c r="A71" s="373" t="s">
        <v>16</v>
      </c>
      <c r="B71" s="0" t="s">
        <v>129</v>
      </c>
      <c r="C71" s="0" t="s">
        <v>2669</v>
      </c>
      <c r="D71" s="0" t="s">
        <v>2693</v>
      </c>
      <c r="E71" s="0" t="s">
        <v>2694</v>
      </c>
      <c r="F71" s="0" t="s">
        <v>2568</v>
      </c>
      <c r="G71" s="0" t="s">
        <v>2695</v>
      </c>
    </row>
    <row customHeight="1" ht="11.25">
      <c r="A72" s="373" t="s">
        <v>16</v>
      </c>
      <c r="B72" s="0" t="s">
        <v>129</v>
      </c>
      <c r="C72" s="0" t="s">
        <v>2669</v>
      </c>
      <c r="D72" s="0" t="s">
        <v>136</v>
      </c>
      <c r="E72" s="0" t="s">
        <v>137</v>
      </c>
      <c r="F72" s="0" t="s">
        <v>2640</v>
      </c>
      <c r="G72" s="0" t="s">
        <v>135</v>
      </c>
    </row>
    <row customHeight="1" ht="11.25">
      <c r="A73" s="373" t="s">
        <v>16</v>
      </c>
      <c r="B73" s="0" t="s">
        <v>140</v>
      </c>
      <c r="C73" s="0" t="s">
        <v>2696</v>
      </c>
      <c r="D73" s="0" t="s">
        <v>2697</v>
      </c>
      <c r="E73" s="0" t="s">
        <v>2698</v>
      </c>
      <c r="F73" s="0" t="s">
        <v>2568</v>
      </c>
      <c r="G73" s="0" t="s">
        <v>2699</v>
      </c>
    </row>
    <row customHeight="1" ht="11.25">
      <c r="A74" s="373" t="s">
        <v>16</v>
      </c>
      <c r="B74" s="0" t="s">
        <v>140</v>
      </c>
      <c r="C74" s="0" t="s">
        <v>2696</v>
      </c>
      <c r="D74" s="0" t="s">
        <v>2700</v>
      </c>
      <c r="E74" s="0" t="s">
        <v>2701</v>
      </c>
      <c r="F74" s="0" t="s">
        <v>2568</v>
      </c>
      <c r="G74" s="0" t="s">
        <v>2702</v>
      </c>
    </row>
    <row customHeight="1" ht="11.25">
      <c r="A75" s="373" t="s">
        <v>16</v>
      </c>
      <c r="B75" s="0" t="s">
        <v>140</v>
      </c>
      <c r="C75" s="0" t="s">
        <v>2696</v>
      </c>
      <c r="D75" s="0" t="s">
        <v>2703</v>
      </c>
      <c r="E75" s="0" t="s">
        <v>2704</v>
      </c>
      <c r="F75" s="0" t="s">
        <v>2568</v>
      </c>
      <c r="G75" s="0" t="s">
        <v>2705</v>
      </c>
    </row>
    <row customHeight="1" ht="11.25">
      <c r="A76" s="373" t="s">
        <v>16</v>
      </c>
      <c r="B76" s="0" t="s">
        <v>140</v>
      </c>
      <c r="C76" s="0" t="s">
        <v>2696</v>
      </c>
      <c r="D76" s="0" t="s">
        <v>141</v>
      </c>
      <c r="E76" s="0" t="s">
        <v>142</v>
      </c>
      <c r="F76" s="0" t="s">
        <v>2568</v>
      </c>
      <c r="G76" s="0" t="s">
        <v>139</v>
      </c>
    </row>
    <row customHeight="1" ht="11.25">
      <c r="A77" s="373" t="s">
        <v>16</v>
      </c>
      <c r="B77" s="0" t="s">
        <v>140</v>
      </c>
      <c r="C77" s="0" t="s">
        <v>2696</v>
      </c>
      <c r="D77" s="0" t="s">
        <v>2706</v>
      </c>
      <c r="E77" s="0" t="s">
        <v>2707</v>
      </c>
      <c r="F77" s="0" t="s">
        <v>2568</v>
      </c>
      <c r="G77" s="0" t="s">
        <v>2708</v>
      </c>
    </row>
    <row customHeight="1" ht="11.25">
      <c r="A78" s="373" t="s">
        <v>16</v>
      </c>
      <c r="B78" s="0" t="s">
        <v>140</v>
      </c>
      <c r="C78" s="0" t="s">
        <v>2696</v>
      </c>
      <c r="D78" s="0" t="s">
        <v>140</v>
      </c>
      <c r="E78" s="0" t="s">
        <v>2696</v>
      </c>
      <c r="F78" s="0" t="s">
        <v>2565</v>
      </c>
      <c r="G78" s="0" t="s">
        <v>2709</v>
      </c>
    </row>
    <row customHeight="1" ht="11.25">
      <c r="A79" s="373" t="s">
        <v>16</v>
      </c>
      <c r="B79" s="0" t="s">
        <v>140</v>
      </c>
      <c r="C79" s="0" t="s">
        <v>2696</v>
      </c>
      <c r="D79" s="0" t="s">
        <v>144</v>
      </c>
      <c r="E79" s="0" t="s">
        <v>145</v>
      </c>
      <c r="F79" s="0" t="s">
        <v>2568</v>
      </c>
      <c r="G79" s="0" t="s">
        <v>143</v>
      </c>
    </row>
    <row customHeight="1" ht="11.25">
      <c r="A80" s="373" t="s">
        <v>16</v>
      </c>
      <c r="B80" s="0" t="s">
        <v>140</v>
      </c>
      <c r="C80" s="0" t="s">
        <v>2696</v>
      </c>
      <c r="D80" s="0" t="s">
        <v>147</v>
      </c>
      <c r="E80" s="0" t="s">
        <v>148</v>
      </c>
      <c r="F80" s="0" t="s">
        <v>2640</v>
      </c>
      <c r="G80" s="0" t="s">
        <v>146</v>
      </c>
    </row>
    <row customHeight="1" ht="11.25">
      <c r="A81" s="373" t="s">
        <v>16</v>
      </c>
      <c r="B81" s="0" t="s">
        <v>2710</v>
      </c>
      <c r="C81" s="0" t="s">
        <v>2711</v>
      </c>
      <c r="D81" s="0" t="s">
        <v>2712</v>
      </c>
      <c r="E81" s="0" t="s">
        <v>2713</v>
      </c>
      <c r="F81" s="0" t="s">
        <v>2568</v>
      </c>
      <c r="G81" s="0" t="s">
        <v>2714</v>
      </c>
    </row>
    <row customHeight="1" ht="11.25">
      <c r="A82" s="373" t="s">
        <v>16</v>
      </c>
      <c r="B82" s="0" t="s">
        <v>2710</v>
      </c>
      <c r="C82" s="0" t="s">
        <v>2711</v>
      </c>
      <c r="D82" s="0" t="s">
        <v>2715</v>
      </c>
      <c r="E82" s="0" t="s">
        <v>2716</v>
      </c>
      <c r="F82" s="0" t="s">
        <v>2568</v>
      </c>
      <c r="G82" s="0" t="s">
        <v>2717</v>
      </c>
    </row>
    <row customHeight="1" ht="11.25">
      <c r="A83" s="373" t="s">
        <v>16</v>
      </c>
      <c r="B83" s="0" t="s">
        <v>2710</v>
      </c>
      <c r="C83" s="0" t="s">
        <v>2711</v>
      </c>
      <c r="D83" s="0" t="s">
        <v>2718</v>
      </c>
      <c r="E83" s="0" t="s">
        <v>2719</v>
      </c>
      <c r="F83" s="0" t="s">
        <v>2568</v>
      </c>
      <c r="G83" s="0" t="s">
        <v>2720</v>
      </c>
    </row>
    <row customHeight="1" ht="11.25">
      <c r="A84" s="373" t="s">
        <v>16</v>
      </c>
      <c r="B84" s="0" t="s">
        <v>2710</v>
      </c>
      <c r="C84" s="0" t="s">
        <v>2711</v>
      </c>
      <c r="D84" s="0" t="s">
        <v>2721</v>
      </c>
      <c r="E84" s="0" t="s">
        <v>2722</v>
      </c>
      <c r="F84" s="0" t="s">
        <v>2568</v>
      </c>
      <c r="G84" s="0" t="s">
        <v>2723</v>
      </c>
    </row>
    <row customHeight="1" ht="11.25">
      <c r="A85" s="373" t="s">
        <v>16</v>
      </c>
      <c r="B85" s="0" t="s">
        <v>2710</v>
      </c>
      <c r="C85" s="0" t="s">
        <v>2711</v>
      </c>
      <c r="D85" s="0" t="s">
        <v>2724</v>
      </c>
      <c r="E85" s="0" t="s">
        <v>2725</v>
      </c>
      <c r="F85" s="0" t="s">
        <v>2568</v>
      </c>
      <c r="G85" s="0" t="s">
        <v>2726</v>
      </c>
    </row>
    <row customHeight="1" ht="11.25">
      <c r="A86" s="373" t="s">
        <v>16</v>
      </c>
      <c r="B86" s="0" t="s">
        <v>2710</v>
      </c>
      <c r="C86" s="0" t="s">
        <v>2711</v>
      </c>
      <c r="D86" s="0" t="s">
        <v>2727</v>
      </c>
      <c r="E86" s="0" t="s">
        <v>2728</v>
      </c>
      <c r="F86" s="0" t="s">
        <v>2568</v>
      </c>
      <c r="G86" s="0" t="s">
        <v>2729</v>
      </c>
    </row>
    <row customHeight="1" ht="11.25">
      <c r="A87" s="373" t="s">
        <v>16</v>
      </c>
      <c r="B87" s="0" t="s">
        <v>2710</v>
      </c>
      <c r="C87" s="0" t="s">
        <v>2711</v>
      </c>
      <c r="D87" s="0" t="s">
        <v>2710</v>
      </c>
      <c r="E87" s="0" t="s">
        <v>2711</v>
      </c>
      <c r="F87" s="0" t="s">
        <v>2565</v>
      </c>
      <c r="G87" s="0" t="s">
        <v>2730</v>
      </c>
    </row>
    <row customHeight="1" ht="11.25">
      <c r="A88" s="373" t="s">
        <v>16</v>
      </c>
      <c r="B88" s="0" t="s">
        <v>2710</v>
      </c>
      <c r="C88" s="0" t="s">
        <v>2711</v>
      </c>
      <c r="D88" s="0" t="s">
        <v>2731</v>
      </c>
      <c r="E88" s="0" t="s">
        <v>2732</v>
      </c>
      <c r="F88" s="0" t="s">
        <v>2568</v>
      </c>
      <c r="G88" s="0" t="s">
        <v>2733</v>
      </c>
    </row>
    <row customHeight="1" ht="11.25">
      <c r="A89" s="373" t="s">
        <v>16</v>
      </c>
      <c r="B89" s="0" t="s">
        <v>2710</v>
      </c>
      <c r="C89" s="0" t="s">
        <v>2711</v>
      </c>
      <c r="D89" s="0" t="s">
        <v>2734</v>
      </c>
      <c r="E89" s="0" t="s">
        <v>2735</v>
      </c>
      <c r="F89" s="0" t="s">
        <v>2736</v>
      </c>
      <c r="G89" s="0" t="s">
        <v>2737</v>
      </c>
    </row>
    <row customHeight="1" ht="11.25">
      <c r="A90" s="373" t="s">
        <v>16</v>
      </c>
      <c r="B90" s="0" t="s">
        <v>152</v>
      </c>
      <c r="C90" s="0" t="s">
        <v>2738</v>
      </c>
      <c r="D90" s="0" t="s">
        <v>2739</v>
      </c>
      <c r="E90" s="0" t="s">
        <v>2740</v>
      </c>
      <c r="F90" s="0" t="s">
        <v>2568</v>
      </c>
      <c r="G90" s="0" t="s">
        <v>2741</v>
      </c>
    </row>
    <row customHeight="1" ht="11.25">
      <c r="A91" s="373" t="s">
        <v>16</v>
      </c>
      <c r="B91" s="0" t="s">
        <v>152</v>
      </c>
      <c r="C91" s="0" t="s">
        <v>2738</v>
      </c>
      <c r="D91" s="0" t="s">
        <v>2742</v>
      </c>
      <c r="E91" s="0" t="s">
        <v>2743</v>
      </c>
      <c r="F91" s="0" t="s">
        <v>2568</v>
      </c>
      <c r="G91" s="0" t="s">
        <v>2744</v>
      </c>
    </row>
    <row customHeight="1" ht="11.25">
      <c r="A92" s="373" t="s">
        <v>16</v>
      </c>
      <c r="B92" s="0" t="s">
        <v>152</v>
      </c>
      <c r="C92" s="0" t="s">
        <v>2738</v>
      </c>
      <c r="D92" s="0" t="s">
        <v>2745</v>
      </c>
      <c r="E92" s="0" t="s">
        <v>2746</v>
      </c>
      <c r="F92" s="0" t="s">
        <v>2568</v>
      </c>
      <c r="G92" s="0" t="s">
        <v>2747</v>
      </c>
    </row>
    <row customHeight="1" ht="11.25">
      <c r="A93" s="373" t="s">
        <v>16</v>
      </c>
      <c r="B93" s="0" t="s">
        <v>152</v>
      </c>
      <c r="C93" s="0" t="s">
        <v>2738</v>
      </c>
      <c r="D93" s="0" t="s">
        <v>2748</v>
      </c>
      <c r="E93" s="0" t="s">
        <v>2749</v>
      </c>
      <c r="F93" s="0" t="s">
        <v>2568</v>
      </c>
      <c r="G93" s="0" t="s">
        <v>2750</v>
      </c>
    </row>
    <row customHeight="1" ht="11.25">
      <c r="A94" s="373" t="s">
        <v>16</v>
      </c>
      <c r="B94" s="0" t="s">
        <v>152</v>
      </c>
      <c r="C94" s="0" t="s">
        <v>2738</v>
      </c>
      <c r="D94" s="0" t="s">
        <v>2751</v>
      </c>
      <c r="E94" s="0" t="s">
        <v>2752</v>
      </c>
      <c r="F94" s="0" t="s">
        <v>2568</v>
      </c>
      <c r="G94" s="0" t="s">
        <v>2753</v>
      </c>
    </row>
    <row customHeight="1" ht="11.25">
      <c r="A95" s="373" t="s">
        <v>16</v>
      </c>
      <c r="B95" s="0" t="s">
        <v>152</v>
      </c>
      <c r="C95" s="0" t="s">
        <v>2738</v>
      </c>
      <c r="D95" s="0" t="s">
        <v>2754</v>
      </c>
      <c r="E95" s="0" t="s">
        <v>2755</v>
      </c>
      <c r="F95" s="0" t="s">
        <v>2568</v>
      </c>
      <c r="G95" s="0" t="s">
        <v>2756</v>
      </c>
    </row>
    <row customHeight="1" ht="11.25">
      <c r="A96" s="373" t="s">
        <v>16</v>
      </c>
      <c r="B96" s="0" t="s">
        <v>152</v>
      </c>
      <c r="C96" s="0" t="s">
        <v>2738</v>
      </c>
      <c r="D96" s="0" t="s">
        <v>2757</v>
      </c>
      <c r="E96" s="0" t="s">
        <v>2758</v>
      </c>
      <c r="F96" s="0" t="s">
        <v>2568</v>
      </c>
      <c r="G96" s="0" t="s">
        <v>2759</v>
      </c>
    </row>
    <row customHeight="1" ht="11.25">
      <c r="A97" s="373" t="s">
        <v>16</v>
      </c>
      <c r="B97" s="0" t="s">
        <v>152</v>
      </c>
      <c r="C97" s="0" t="s">
        <v>2738</v>
      </c>
      <c r="D97" s="0" t="s">
        <v>2760</v>
      </c>
      <c r="E97" s="0" t="s">
        <v>2761</v>
      </c>
      <c r="F97" s="0" t="s">
        <v>2568</v>
      </c>
      <c r="G97" s="0" t="s">
        <v>2762</v>
      </c>
    </row>
    <row customHeight="1" ht="11.25">
      <c r="A98" s="373" t="s">
        <v>16</v>
      </c>
      <c r="B98" s="0" t="s">
        <v>152</v>
      </c>
      <c r="C98" s="0" t="s">
        <v>2738</v>
      </c>
      <c r="D98" s="0" t="s">
        <v>2763</v>
      </c>
      <c r="E98" s="0" t="s">
        <v>2764</v>
      </c>
      <c r="F98" s="0" t="s">
        <v>2568</v>
      </c>
      <c r="G98" s="0" t="s">
        <v>2765</v>
      </c>
    </row>
    <row customHeight="1" ht="11.25">
      <c r="A99" s="373" t="s">
        <v>16</v>
      </c>
      <c r="B99" s="0" t="s">
        <v>152</v>
      </c>
      <c r="C99" s="0" t="s">
        <v>2738</v>
      </c>
      <c r="D99" s="0" t="s">
        <v>152</v>
      </c>
      <c r="E99" s="0" t="s">
        <v>2738</v>
      </c>
      <c r="F99" s="0" t="s">
        <v>2565</v>
      </c>
      <c r="G99" s="0" t="s">
        <v>2766</v>
      </c>
    </row>
    <row customHeight="1" ht="11.25">
      <c r="A100" s="373" t="s">
        <v>16</v>
      </c>
      <c r="B100" s="0" t="s">
        <v>152</v>
      </c>
      <c r="C100" s="0" t="s">
        <v>2738</v>
      </c>
      <c r="D100" s="0" t="s">
        <v>153</v>
      </c>
      <c r="E100" s="0" t="s">
        <v>154</v>
      </c>
      <c r="F100" s="0" t="s">
        <v>2568</v>
      </c>
      <c r="G100" s="0" t="s">
        <v>151</v>
      </c>
    </row>
    <row customHeight="1" ht="11.25">
      <c r="A101" s="373" t="s">
        <v>16</v>
      </c>
      <c r="B101" s="0" t="s">
        <v>2767</v>
      </c>
      <c r="C101" s="0" t="s">
        <v>2768</v>
      </c>
      <c r="D101" s="0" t="s">
        <v>2767</v>
      </c>
      <c r="E101" s="0" t="s">
        <v>2768</v>
      </c>
      <c r="F101" s="0" t="s">
        <v>2610</v>
      </c>
      <c r="G101" s="0" t="s">
        <v>2769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5BEE08-D759-5BA8-31E8-14E0053B97A8}"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2770</v>
      </c>
      <c r="B1" s="835" t="s">
        <v>2771</v>
      </c>
      <c r="C1" s="1159" t="s">
        <v>2772</v>
      </c>
      <c r="D1" s="835" t="s">
        <v>2773</v>
      </c>
      <c r="E1" s="835" t="s">
        <v>2774</v>
      </c>
      <c r="F1" s="1159" t="s">
        <v>2775</v>
      </c>
      <c r="G1" s="1159" t="s">
        <v>2776</v>
      </c>
      <c r="H1" s="1159" t="s">
        <v>2777</v>
      </c>
      <c r="I1" s="1159" t="s">
        <v>2778</v>
      </c>
    </row>
    <row customHeight="1" ht="11.25">
      <c r="A2" s="1691" t="s">
        <v>161</v>
      </c>
      <c r="B2" s="1691" t="s">
        <v>2779</v>
      </c>
      <c r="C2" s="1691" t="s">
        <v>22</v>
      </c>
      <c r="D2" s="1691" t="s">
        <v>2780</v>
      </c>
      <c r="E2" s="1691" t="s">
        <v>2781</v>
      </c>
      <c r="F2" s="1691" t="s">
        <v>22</v>
      </c>
      <c r="G2" s="1691" t="s">
        <v>22</v>
      </c>
      <c r="H2" s="1691" t="s">
        <v>22</v>
      </c>
      <c r="I2" s="1691" t="s">
        <v>22</v>
      </c>
    </row>
    <row customHeight="1" ht="11.25">
      <c r="A3" s="1691" t="s">
        <v>104</v>
      </c>
      <c r="B3" s="1691" t="s">
        <v>2782</v>
      </c>
      <c r="C3" s="1691" t="s">
        <v>22</v>
      </c>
      <c r="D3" s="1691" t="s">
        <v>2783</v>
      </c>
      <c r="E3" s="1691" t="s">
        <v>2784</v>
      </c>
      <c r="F3" s="1691" t="s">
        <v>22</v>
      </c>
      <c r="G3" s="1691" t="s">
        <v>22</v>
      </c>
      <c r="H3" s="1691" t="s">
        <v>22</v>
      </c>
      <c r="I3"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48062B-3378-C1F1-4309-0D77FC1BB98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8F178-DA4D-6275-01D7-10FCC148A535}"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432</v>
      </c>
      <c r="I1" s="2217"/>
      <c r="J1" s="2217"/>
      <c r="K1" s="2217"/>
      <c r="L1" s="2217"/>
      <c r="M1" s="2217"/>
      <c r="N1" s="2217"/>
      <c r="O1" s="2217"/>
      <c r="P1" s="2217"/>
      <c r="Q1" s="2217"/>
      <c r="R1" s="2217"/>
      <c r="T1" s="2217" t="s">
        <v>433</v>
      </c>
      <c r="U1" s="2217"/>
      <c r="V1" s="2217"/>
      <c r="X1" s="2217" t="s">
        <v>434</v>
      </c>
      <c r="Y1" s="2217"/>
      <c r="Z1" s="2217"/>
      <c r="AB1" s="2217" t="s">
        <v>435</v>
      </c>
      <c r="AC1" s="2217"/>
      <c r="AT1" s="447" t="s">
        <v>14</v>
      </c>
    </row>
    <row customHeight="1" ht="14.25" hidden="1">
      <c r="AT2" s="447">
        <v>0</v>
      </c>
    </row>
    <row s="1613" customFormat="1" customHeight="1" ht="5.25">
      <c r="C3" s="701"/>
      <c r="D3" s="702"/>
      <c r="E3" s="702"/>
      <c r="F3" s="702"/>
      <c r="G3" s="702"/>
      <c r="H3" s="702" t="s">
        <v>436</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КЧРГУП "Теплоэнерго"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380</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381</v>
      </c>
      <c r="AF7" s="2223" t="s">
        <v>381</v>
      </c>
      <c r="AG7" s="2223" t="s">
        <v>381</v>
      </c>
      <c r="AH7" s="2223" t="s">
        <v>381</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437</v>
      </c>
      <c r="I8" s="2226" t="s">
        <v>438</v>
      </c>
      <c r="J8" s="2223" t="s">
        <v>439</v>
      </c>
      <c r="K8" s="2223"/>
      <c r="L8" s="2223"/>
      <c r="M8" s="2218"/>
      <c r="N8" s="2223" t="s">
        <v>440</v>
      </c>
      <c r="O8" s="2223"/>
      <c r="P8" s="2223" t="s">
        <v>441</v>
      </c>
      <c r="Q8" s="2223"/>
      <c r="R8" s="2230" t="s">
        <v>442</v>
      </c>
      <c r="S8" s="824"/>
      <c r="T8" s="2228" t="s">
        <v>443</v>
      </c>
      <c r="U8" s="2228" t="s">
        <v>444</v>
      </c>
      <c r="V8" s="2228" t="s">
        <v>445</v>
      </c>
      <c r="W8" s="826"/>
      <c r="X8" s="2228" t="s">
        <v>446</v>
      </c>
      <c r="Y8" s="2228" t="s">
        <v>447</v>
      </c>
      <c r="Z8" s="2228" t="s">
        <v>448</v>
      </c>
      <c r="AA8" s="826"/>
      <c r="AB8" s="2228" t="s">
        <v>449</v>
      </c>
      <c r="AC8" s="2228" t="s">
        <v>442</v>
      </c>
      <c r="AD8" s="826"/>
      <c r="AE8" s="2223"/>
      <c r="AF8" s="2223"/>
      <c r="AG8" s="2223"/>
      <c r="AH8" s="2223"/>
      <c r="AT8" s="447">
        <v>26</v>
      </c>
    </row>
    <row customHeight="1" ht="46.199999999999996">
      <c r="C9" s="450"/>
      <c r="D9" s="2127"/>
      <c r="E9" s="2223"/>
      <c r="F9" s="2223"/>
      <c r="G9" s="829"/>
      <c r="H9" s="2225"/>
      <c r="I9" s="2227"/>
      <c r="J9" s="425" t="s">
        <v>450</v>
      </c>
      <c r="K9" s="425" t="s">
        <v>451</v>
      </c>
      <c r="L9" s="425" t="s">
        <v>452</v>
      </c>
      <c r="M9" s="431" t="s">
        <v>453</v>
      </c>
      <c r="N9" s="425" t="s">
        <v>454</v>
      </c>
      <c r="O9" s="425" t="s">
        <v>453</v>
      </c>
      <c r="P9" s="425" t="s">
        <v>455</v>
      </c>
      <c r="Q9" s="425" t="s">
        <v>453</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456</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161</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457</v>
      </c>
      <c r="AF12" s="2221" t="s">
        <v>458</v>
      </c>
      <c r="AG12" s="2221" t="s">
        <v>459</v>
      </c>
      <c r="AH12" s="2221" t="s">
        <v>460</v>
      </c>
      <c r="AI12" s="447"/>
      <c r="AM12" s="511"/>
      <c r="AP12" s="500" t="s">
        <v>461</v>
      </c>
      <c r="AQ12" s="500" t="s">
        <v>461</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F38B8-A488-FB7F-A2B8-75386F5A3729}" mc:Ignorable="x14ac xr xr2 xr3">
  <sheetPr>
    <tabColor rgb="FFFFCC99"/>
  </sheetPr>
  <dimension ref="A1:B10"/>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213</v>
      </c>
      <c r="B1" s="183" t="s">
        <v>2785</v>
      </c>
    </row>
    <row customHeight="1" ht="11.25">
      <c r="A2" s="183" t="s">
        <v>98</v>
      </c>
      <c r="B2" s="183" t="s">
        <v>2786</v>
      </c>
    </row>
    <row customHeight="1" ht="11.25">
      <c r="A3" s="183" t="s">
        <v>106</v>
      </c>
      <c r="B3" s="183" t="s">
        <v>2787</v>
      </c>
    </row>
    <row customHeight="1" ht="11.25">
      <c r="A4" s="183" t="s">
        <v>110</v>
      </c>
      <c r="B4" s="183" t="s">
        <v>2788</v>
      </c>
    </row>
    <row customHeight="1" ht="11.25">
      <c r="A5" s="183" t="s">
        <v>111</v>
      </c>
      <c r="B5" s="183" t="s">
        <v>2789</v>
      </c>
    </row>
    <row customHeight="1" ht="11.25">
      <c r="A6" s="183" t="s">
        <v>117</v>
      </c>
      <c r="B6" s="183" t="s">
        <v>2790</v>
      </c>
    </row>
    <row customHeight="1" ht="11.25">
      <c r="A7" s="183" t="s">
        <v>122</v>
      </c>
      <c r="B7" s="183" t="s">
        <v>2791</v>
      </c>
    </row>
    <row customHeight="1" ht="11.25">
      <c r="A8" s="183" t="s">
        <v>127</v>
      </c>
      <c r="B8" s="183" t="s">
        <v>2792</v>
      </c>
    </row>
    <row customHeight="1" ht="11.25">
      <c r="A9" s="183" t="s">
        <v>138</v>
      </c>
      <c r="B9" s="183" t="s">
        <v>2793</v>
      </c>
    </row>
    <row customHeight="1" ht="11.25">
      <c r="A10" s="183" t="s">
        <v>150</v>
      </c>
      <c r="B10" s="183" t="s">
        <v>2794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9A8C2-2EAC-9667-ED28-2D6F6371337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2795</v>
      </c>
      <c r="B1" s="835" t="s">
        <v>2796</v>
      </c>
    </row>
    <row customHeight="1" ht="11.25">
      <c r="A2" s="835">
        <v>4213775</v>
      </c>
      <c r="B2" s="835" t="s">
        <v>1316</v>
      </c>
    </row>
    <row customHeight="1" ht="11.25">
      <c r="A3" s="835">
        <v>4213784</v>
      </c>
      <c r="B3" s="835" t="s">
        <v>1349</v>
      </c>
    </row>
    <row customHeight="1" ht="11.25">
      <c r="A4" s="835">
        <v>4213781</v>
      </c>
      <c r="B4" s="835" t="s">
        <v>1342</v>
      </c>
    </row>
    <row customHeight="1" ht="11.25">
      <c r="A5" s="835">
        <v>4213776</v>
      </c>
      <c r="B5" s="835" t="s">
        <v>248</v>
      </c>
    </row>
    <row customHeight="1" ht="11.25">
      <c r="A6" s="835">
        <v>4213777</v>
      </c>
      <c r="B6" s="835" t="s">
        <v>254</v>
      </c>
    </row>
    <row customHeight="1" ht="11.25">
      <c r="A7" s="835">
        <v>4213778</v>
      </c>
      <c r="B7" s="835" t="s">
        <v>260</v>
      </c>
    </row>
    <row customHeight="1" ht="11.25">
      <c r="A8" s="835">
        <v>4213780</v>
      </c>
      <c r="B8" s="835" t="s">
        <v>266</v>
      </c>
    </row>
    <row customHeight="1" ht="11.25">
      <c r="A9" s="835">
        <v>4213779</v>
      </c>
      <c r="B9" s="835" t="s">
        <v>1483</v>
      </c>
    </row>
    <row customHeight="1" ht="11.25">
      <c r="A10" s="835">
        <v>4213783</v>
      </c>
      <c r="B10" s="835" t="s">
        <v>1498</v>
      </c>
    </row>
    <row customHeight="1" ht="11.25">
      <c r="A11" s="835">
        <v>4213782</v>
      </c>
      <c r="B11" s="835" t="s">
        <v>272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5267D1-9828-D336-CCEE-9C759CB6BAA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2795</v>
      </c>
      <c r="B1" s="835" t="s">
        <v>2797</v>
      </c>
    </row>
    <row customHeight="1" ht="11.25">
      <c r="A2" s="835" t="s">
        <v>2798</v>
      </c>
      <c r="B2" s="835" t="s">
        <v>1596</v>
      </c>
    </row>
    <row customHeight="1" ht="11.25">
      <c r="A3" s="835" t="s">
        <v>2799</v>
      </c>
      <c r="B3" s="835" t="s">
        <v>1606</v>
      </c>
    </row>
    <row customHeight="1" ht="11.25">
      <c r="A4" s="835" t="s">
        <v>2800</v>
      </c>
      <c r="B4" s="835" t="s">
        <v>1615</v>
      </c>
    </row>
    <row customHeight="1" ht="11.25">
      <c r="A5" s="835" t="s">
        <v>2801</v>
      </c>
      <c r="B5" s="835" t="s">
        <v>1624</v>
      </c>
    </row>
    <row customHeight="1" ht="11.25">
      <c r="A6" s="835" t="s">
        <v>2802</v>
      </c>
      <c r="B6" s="835" t="s">
        <v>1630</v>
      </c>
    </row>
    <row customHeight="1" ht="11.25">
      <c r="A7" s="835" t="s">
        <v>2803</v>
      </c>
      <c r="B7" s="835" t="s">
        <v>1638</v>
      </c>
    </row>
    <row customHeight="1" ht="11.25">
      <c r="A8" s="835" t="s">
        <v>2804</v>
      </c>
      <c r="B8" s="835" t="s">
        <v>1645</v>
      </c>
    </row>
    <row customHeight="1" ht="11.25">
      <c r="A9" s="835" t="s">
        <v>2805</v>
      </c>
      <c r="B9" s="835" t="s">
        <v>1650</v>
      </c>
    </row>
    <row customHeight="1" ht="11.25">
      <c r="A10" s="835" t="s">
        <v>168</v>
      </c>
      <c r="B10" s="835" t="s">
        <v>1653</v>
      </c>
    </row>
    <row customHeight="1" ht="11.25">
      <c r="A11" s="835" t="s">
        <v>2806</v>
      </c>
      <c r="B11" s="835" t="s">
        <v>1660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4A338-566B-FE32-79B8-10064029CCE8}" mc:Ignorable="x14ac xr xr2 xr3">
  <sheetPr>
    <tabColor rgb="FFFFCC99"/>
  </sheetPr>
  <dimension ref="A1:G99"/>
  <sheetViews>
    <sheetView topLeftCell="A1" showGridLines="0" workbookViewId="0">
      <selection activeCell="A1" sqref="A1"/>
    </sheetView>
  </sheetViews>
  <sheetFormatPr customHeight="1" defaultRowHeight="11.25"/>
  <sheetData>
    <row customHeight="1" ht="11.25">
      <c r="A1" s="373" t="s">
        <v>2556</v>
      </c>
      <c r="B1" s="373" t="s">
        <v>2557</v>
      </c>
      <c r="C1" s="373" t="s">
        <v>2558</v>
      </c>
      <c r="D1" s="373" t="s">
        <v>2559</v>
      </c>
      <c r="E1" s="0" t="s">
        <v>2560</v>
      </c>
      <c r="F1" s="0" t="s">
        <v>2561</v>
      </c>
      <c r="G1" s="0" t="s">
        <v>2562</v>
      </c>
    </row>
    <row customHeight="1" ht="11.25">
      <c r="A2" s="0" t="s">
        <v>16</v>
      </c>
      <c r="B2" s="0" t="s">
        <v>2563</v>
      </c>
      <c r="C2" s="0" t="s">
        <v>2564</v>
      </c>
      <c r="D2" s="0" t="s">
        <v>2563</v>
      </c>
      <c r="E2" s="0" t="s">
        <v>2564</v>
      </c>
      <c r="F2" s="0" t="s">
        <v>2565</v>
      </c>
      <c r="G2" s="0" t="s">
        <v>161</v>
      </c>
    </row>
    <row customHeight="1" ht="11.25">
      <c r="A3" s="0" t="s">
        <v>16</v>
      </c>
      <c r="B3" s="0" t="s">
        <v>2563</v>
      </c>
      <c r="C3" s="0" t="s">
        <v>2564</v>
      </c>
      <c r="D3" s="0" t="s">
        <v>2566</v>
      </c>
      <c r="E3" s="0" t="s">
        <v>2567</v>
      </c>
      <c r="F3" s="0" t="s">
        <v>2568</v>
      </c>
      <c r="G3" s="0" t="s">
        <v>104</v>
      </c>
    </row>
    <row customHeight="1" ht="11.25">
      <c r="A4" s="0" t="s">
        <v>16</v>
      </c>
      <c r="B4" s="0" t="s">
        <v>2563</v>
      </c>
      <c r="C4" s="0" t="s">
        <v>2564</v>
      </c>
      <c r="D4" s="0" t="s">
        <v>2569</v>
      </c>
      <c r="E4" s="0" t="s">
        <v>2570</v>
      </c>
      <c r="F4" s="0" t="s">
        <v>2568</v>
      </c>
      <c r="G4" s="0" t="s">
        <v>90</v>
      </c>
    </row>
    <row customHeight="1" ht="11.25">
      <c r="A5" s="0" t="s">
        <v>16</v>
      </c>
      <c r="B5" s="0" t="s">
        <v>2563</v>
      </c>
      <c r="C5" s="0" t="s">
        <v>2564</v>
      </c>
      <c r="D5" s="0" t="s">
        <v>2571</v>
      </c>
      <c r="E5" s="0" t="s">
        <v>2572</v>
      </c>
      <c r="F5" s="0" t="s">
        <v>2568</v>
      </c>
      <c r="G5" s="0" t="s">
        <v>91</v>
      </c>
    </row>
    <row customHeight="1" ht="11.25">
      <c r="A6" s="0" t="s">
        <v>16</v>
      </c>
      <c r="B6" s="0" t="s">
        <v>2563</v>
      </c>
      <c r="C6" s="0" t="s">
        <v>2564</v>
      </c>
      <c r="D6" s="0" t="s">
        <v>2573</v>
      </c>
      <c r="E6" s="0" t="s">
        <v>2574</v>
      </c>
      <c r="F6" s="0" t="s">
        <v>2568</v>
      </c>
      <c r="G6" s="0" t="s">
        <v>116</v>
      </c>
    </row>
    <row customHeight="1" ht="11.25">
      <c r="A7" s="0" t="s">
        <v>16</v>
      </c>
      <c r="B7" s="0" t="s">
        <v>2563</v>
      </c>
      <c r="C7" s="0" t="s">
        <v>2564</v>
      </c>
      <c r="D7" s="0" t="s">
        <v>2575</v>
      </c>
      <c r="E7" s="0" t="s">
        <v>2576</v>
      </c>
      <c r="F7" s="0" t="s">
        <v>2568</v>
      </c>
      <c r="G7" s="0" t="s">
        <v>92</v>
      </c>
    </row>
    <row customHeight="1" ht="11.25">
      <c r="A8" s="0" t="s">
        <v>16</v>
      </c>
      <c r="B8" s="0" t="s">
        <v>100</v>
      </c>
      <c r="C8" s="0" t="s">
        <v>2577</v>
      </c>
      <c r="D8" s="0" t="s">
        <v>100</v>
      </c>
      <c r="E8" s="0" t="s">
        <v>2577</v>
      </c>
      <c r="F8" s="0" t="s">
        <v>2565</v>
      </c>
      <c r="G8" s="0" t="s">
        <v>93</v>
      </c>
    </row>
    <row customHeight="1" ht="11.25">
      <c r="A9" s="0" t="s">
        <v>16</v>
      </c>
      <c r="B9" s="0" t="s">
        <v>100</v>
      </c>
      <c r="C9" s="0" t="s">
        <v>2577</v>
      </c>
      <c r="D9" s="0" t="s">
        <v>101</v>
      </c>
      <c r="E9" s="0" t="s">
        <v>102</v>
      </c>
      <c r="F9" s="0" t="s">
        <v>2568</v>
      </c>
      <c r="G9" s="0" t="s">
        <v>99</v>
      </c>
    </row>
    <row customHeight="1" ht="11.25">
      <c r="A10" s="0" t="s">
        <v>16</v>
      </c>
      <c r="B10" s="0" t="s">
        <v>100</v>
      </c>
      <c r="C10" s="0" t="s">
        <v>2577</v>
      </c>
      <c r="D10" s="0" t="s">
        <v>2578</v>
      </c>
      <c r="E10" s="0" t="s">
        <v>2579</v>
      </c>
      <c r="F10" s="0" t="s">
        <v>2568</v>
      </c>
      <c r="G10" s="0" t="s">
        <v>149</v>
      </c>
    </row>
    <row customHeight="1" ht="11.25">
      <c r="A11" s="0" t="s">
        <v>16</v>
      </c>
      <c r="B11" s="0" t="s">
        <v>100</v>
      </c>
      <c r="C11" s="0" t="s">
        <v>2577</v>
      </c>
      <c r="D11" s="0" t="s">
        <v>2580</v>
      </c>
      <c r="E11" s="0" t="s">
        <v>2581</v>
      </c>
      <c r="F11" s="0" t="s">
        <v>2568</v>
      </c>
      <c r="G11" s="0" t="s">
        <v>231</v>
      </c>
    </row>
    <row customHeight="1" ht="11.25">
      <c r="A12" s="0" t="s">
        <v>16</v>
      </c>
      <c r="B12" s="0" t="s">
        <v>100</v>
      </c>
      <c r="C12" s="0" t="s">
        <v>2577</v>
      </c>
      <c r="D12" s="0" t="s">
        <v>2582</v>
      </c>
      <c r="E12" s="0" t="s">
        <v>2583</v>
      </c>
      <c r="F12" s="0" t="s">
        <v>2568</v>
      </c>
      <c r="G12" s="0" t="s">
        <v>232</v>
      </c>
    </row>
    <row customHeight="1" ht="11.25">
      <c r="A13" s="0" t="s">
        <v>16</v>
      </c>
      <c r="B13" s="0" t="s">
        <v>100</v>
      </c>
      <c r="C13" s="0" t="s">
        <v>2577</v>
      </c>
      <c r="D13" s="0" t="s">
        <v>2584</v>
      </c>
      <c r="E13" s="0" t="s">
        <v>2585</v>
      </c>
      <c r="F13" s="0" t="s">
        <v>2568</v>
      </c>
      <c r="G13" s="0" t="s">
        <v>233</v>
      </c>
    </row>
    <row customHeight="1" ht="11.25">
      <c r="A14" s="0" t="s">
        <v>16</v>
      </c>
      <c r="B14" s="0" t="s">
        <v>100</v>
      </c>
      <c r="C14" s="0" t="s">
        <v>2577</v>
      </c>
      <c r="D14" s="0" t="s">
        <v>2586</v>
      </c>
      <c r="E14" s="0" t="s">
        <v>2587</v>
      </c>
      <c r="F14" s="0" t="s">
        <v>2568</v>
      </c>
      <c r="G14" s="0" t="s">
        <v>234</v>
      </c>
    </row>
    <row customHeight="1" ht="11.25">
      <c r="A15" s="0" t="s">
        <v>16</v>
      </c>
      <c r="B15" s="0" t="s">
        <v>100</v>
      </c>
      <c r="C15" s="0" t="s">
        <v>2577</v>
      </c>
      <c r="D15" s="0" t="s">
        <v>2588</v>
      </c>
      <c r="E15" s="0" t="s">
        <v>2589</v>
      </c>
      <c r="F15" s="0" t="s">
        <v>2568</v>
      </c>
      <c r="G15" s="0" t="s">
        <v>235</v>
      </c>
    </row>
    <row customHeight="1" ht="11.25">
      <c r="A16" s="0" t="s">
        <v>16</v>
      </c>
      <c r="B16" s="0" t="s">
        <v>2590</v>
      </c>
      <c r="C16" s="0" t="s">
        <v>2591</v>
      </c>
      <c r="D16" s="0" t="s">
        <v>2592</v>
      </c>
      <c r="E16" s="0" t="s">
        <v>2593</v>
      </c>
      <c r="F16" s="0" t="s">
        <v>2568</v>
      </c>
      <c r="G16" s="0" t="s">
        <v>1558</v>
      </c>
    </row>
    <row customHeight="1" ht="11.25">
      <c r="A17" s="0" t="s">
        <v>16</v>
      </c>
      <c r="B17" s="0" t="s">
        <v>2590</v>
      </c>
      <c r="C17" s="0" t="s">
        <v>2591</v>
      </c>
      <c r="D17" s="0" t="s">
        <v>2594</v>
      </c>
      <c r="E17" s="0" t="s">
        <v>2595</v>
      </c>
      <c r="F17" s="0" t="s">
        <v>2568</v>
      </c>
      <c r="G17" s="0" t="s">
        <v>1564</v>
      </c>
    </row>
    <row customHeight="1" ht="11.25">
      <c r="A18" s="0" t="s">
        <v>16</v>
      </c>
      <c r="B18" s="0" t="s">
        <v>2590</v>
      </c>
      <c r="C18" s="0" t="s">
        <v>2591</v>
      </c>
      <c r="D18" s="0" t="s">
        <v>2590</v>
      </c>
      <c r="E18" s="0" t="s">
        <v>2591</v>
      </c>
      <c r="F18" s="0" t="s">
        <v>2565</v>
      </c>
      <c r="G18" s="0" t="s">
        <v>1576</v>
      </c>
    </row>
    <row customHeight="1" ht="11.25">
      <c r="A19" s="0" t="s">
        <v>16</v>
      </c>
      <c r="B19" s="0" t="s">
        <v>2590</v>
      </c>
      <c r="C19" s="0" t="s">
        <v>2591</v>
      </c>
      <c r="D19" s="0" t="s">
        <v>2596</v>
      </c>
      <c r="E19" s="0" t="s">
        <v>2597</v>
      </c>
      <c r="F19" s="0" t="s">
        <v>2568</v>
      </c>
      <c r="G19" s="0" t="s">
        <v>1590</v>
      </c>
    </row>
    <row customHeight="1" ht="11.25">
      <c r="A20" s="0" t="s">
        <v>16</v>
      </c>
      <c r="B20" s="0" t="s">
        <v>2590</v>
      </c>
      <c r="C20" s="0" t="s">
        <v>2591</v>
      </c>
      <c r="D20" s="0" t="s">
        <v>2598</v>
      </c>
      <c r="E20" s="0" t="s">
        <v>2599</v>
      </c>
      <c r="F20" s="0" t="s">
        <v>2568</v>
      </c>
      <c r="G20" s="0" t="s">
        <v>1602</v>
      </c>
    </row>
    <row customHeight="1" ht="11.25">
      <c r="A21" s="0" t="s">
        <v>16</v>
      </c>
      <c r="B21" s="0" t="s">
        <v>2590</v>
      </c>
      <c r="C21" s="0" t="s">
        <v>2591</v>
      </c>
      <c r="D21" s="0" t="s">
        <v>2600</v>
      </c>
      <c r="E21" s="0" t="s">
        <v>2601</v>
      </c>
      <c r="F21" s="0" t="s">
        <v>2568</v>
      </c>
      <c r="G21" s="0" t="s">
        <v>1611</v>
      </c>
    </row>
    <row customHeight="1" ht="11.25">
      <c r="A22" s="0" t="s">
        <v>16</v>
      </c>
      <c r="B22" s="0" t="s">
        <v>2590</v>
      </c>
      <c r="C22" s="0" t="s">
        <v>2591</v>
      </c>
      <c r="D22" s="0" t="s">
        <v>2602</v>
      </c>
      <c r="E22" s="0" t="s">
        <v>2603</v>
      </c>
      <c r="F22" s="0" t="s">
        <v>2568</v>
      </c>
      <c r="G22" s="0" t="s">
        <v>1627</v>
      </c>
    </row>
    <row customHeight="1" ht="11.25">
      <c r="A23" s="0" t="s">
        <v>16</v>
      </c>
      <c r="B23" s="0" t="s">
        <v>2590</v>
      </c>
      <c r="C23" s="0" t="s">
        <v>2591</v>
      </c>
      <c r="D23" s="0" t="s">
        <v>2604</v>
      </c>
      <c r="E23" s="0" t="s">
        <v>2605</v>
      </c>
      <c r="F23" s="0" t="s">
        <v>2568</v>
      </c>
      <c r="G23" s="0" t="s">
        <v>1634</v>
      </c>
    </row>
    <row customHeight="1" ht="11.25">
      <c r="A24" s="0" t="s">
        <v>16</v>
      </c>
      <c r="B24" s="0" t="s">
        <v>2590</v>
      </c>
      <c r="C24" s="0" t="s">
        <v>2591</v>
      </c>
      <c r="D24" s="0" t="s">
        <v>2606</v>
      </c>
      <c r="E24" s="0" t="s">
        <v>2607</v>
      </c>
      <c r="F24" s="0" t="s">
        <v>2568</v>
      </c>
      <c r="G24" s="0" t="s">
        <v>1642</v>
      </c>
    </row>
    <row customHeight="1" ht="11.25">
      <c r="A25" s="0" t="s">
        <v>16</v>
      </c>
      <c r="B25" s="0" t="s">
        <v>2590</v>
      </c>
      <c r="C25" s="0" t="s">
        <v>2591</v>
      </c>
      <c r="D25" s="0" t="s">
        <v>2608</v>
      </c>
      <c r="E25" s="0" t="s">
        <v>2609</v>
      </c>
      <c r="F25" s="0" t="s">
        <v>2568</v>
      </c>
      <c r="G25" s="0" t="s">
        <v>1648</v>
      </c>
    </row>
    <row customHeight="1" ht="11.25">
      <c r="A26" s="0" t="s">
        <v>16</v>
      </c>
      <c r="B26" s="0" t="s">
        <v>108</v>
      </c>
      <c r="C26" s="0" t="s">
        <v>109</v>
      </c>
      <c r="D26" s="0" t="s">
        <v>108</v>
      </c>
      <c r="E26" s="0" t="s">
        <v>109</v>
      </c>
      <c r="F26" s="0" t="s">
        <v>2610</v>
      </c>
      <c r="G26" s="0" t="s">
        <v>107</v>
      </c>
    </row>
    <row customHeight="1" ht="11.25">
      <c r="A27" s="0" t="s">
        <v>16</v>
      </c>
      <c r="B27" s="0" t="s">
        <v>113</v>
      </c>
      <c r="C27" s="0" t="s">
        <v>2611</v>
      </c>
      <c r="D27" s="0" t="s">
        <v>2612</v>
      </c>
      <c r="E27" s="0" t="s">
        <v>2613</v>
      </c>
      <c r="F27" s="0" t="s">
        <v>2568</v>
      </c>
      <c r="G27" s="0" t="s">
        <v>1656</v>
      </c>
    </row>
    <row customHeight="1" ht="11.25">
      <c r="A28" s="0" t="s">
        <v>16</v>
      </c>
      <c r="B28" s="0" t="s">
        <v>113</v>
      </c>
      <c r="C28" s="0" t="s">
        <v>2611</v>
      </c>
      <c r="D28" s="0" t="s">
        <v>2614</v>
      </c>
      <c r="E28" s="0" t="s">
        <v>2615</v>
      </c>
      <c r="F28" s="0" t="s">
        <v>2568</v>
      </c>
      <c r="G28" s="0" t="s">
        <v>1664</v>
      </c>
    </row>
    <row customHeight="1" ht="11.25">
      <c r="A29" s="0" t="s">
        <v>16</v>
      </c>
      <c r="B29" s="0" t="s">
        <v>113</v>
      </c>
      <c r="C29" s="0" t="s">
        <v>2611</v>
      </c>
      <c r="D29" s="0" t="s">
        <v>2616</v>
      </c>
      <c r="E29" s="0" t="s">
        <v>2617</v>
      </c>
      <c r="F29" s="0" t="s">
        <v>2568</v>
      </c>
      <c r="G29" s="0" t="s">
        <v>1666</v>
      </c>
    </row>
    <row customHeight="1" ht="11.25">
      <c r="A30" s="0" t="s">
        <v>16</v>
      </c>
      <c r="B30" s="0" t="s">
        <v>113</v>
      </c>
      <c r="C30" s="0" t="s">
        <v>2611</v>
      </c>
      <c r="D30" s="0" t="s">
        <v>2618</v>
      </c>
      <c r="E30" s="0" t="s">
        <v>2619</v>
      </c>
      <c r="F30" s="0" t="s">
        <v>2568</v>
      </c>
      <c r="G30" s="0" t="s">
        <v>1669</v>
      </c>
    </row>
    <row customHeight="1" ht="11.25">
      <c r="A31" s="0" t="s">
        <v>16</v>
      </c>
      <c r="B31" s="0" t="s">
        <v>113</v>
      </c>
      <c r="C31" s="0" t="s">
        <v>2611</v>
      </c>
      <c r="D31" s="0" t="s">
        <v>113</v>
      </c>
      <c r="E31" s="0" t="s">
        <v>2611</v>
      </c>
      <c r="F31" s="0" t="s">
        <v>2565</v>
      </c>
      <c r="G31" s="0" t="s">
        <v>1675</v>
      </c>
    </row>
    <row customHeight="1" ht="11.25">
      <c r="A32" s="0" t="s">
        <v>16</v>
      </c>
      <c r="B32" s="0" t="s">
        <v>113</v>
      </c>
      <c r="C32" s="0" t="s">
        <v>2611</v>
      </c>
      <c r="D32" s="0" t="s">
        <v>2620</v>
      </c>
      <c r="E32" s="0" t="s">
        <v>2621</v>
      </c>
      <c r="F32" s="0" t="s">
        <v>2568</v>
      </c>
      <c r="G32" s="0" t="s">
        <v>1677</v>
      </c>
    </row>
    <row customHeight="1" ht="11.25">
      <c r="A33" s="0" t="s">
        <v>16</v>
      </c>
      <c r="B33" s="0" t="s">
        <v>113</v>
      </c>
      <c r="C33" s="0" t="s">
        <v>2611</v>
      </c>
      <c r="D33" s="0" t="s">
        <v>2622</v>
      </c>
      <c r="E33" s="0" t="s">
        <v>2623</v>
      </c>
      <c r="F33" s="0" t="s">
        <v>2568</v>
      </c>
      <c r="G33" s="0" t="s">
        <v>1679</v>
      </c>
    </row>
    <row customHeight="1" ht="11.25">
      <c r="A34" s="0" t="s">
        <v>16</v>
      </c>
      <c r="B34" s="0" t="s">
        <v>113</v>
      </c>
      <c r="C34" s="0" t="s">
        <v>2611</v>
      </c>
      <c r="D34" s="0" t="s">
        <v>2624</v>
      </c>
      <c r="E34" s="0" t="s">
        <v>2625</v>
      </c>
      <c r="F34" s="0" t="s">
        <v>2568</v>
      </c>
      <c r="G34" s="0" t="s">
        <v>1681</v>
      </c>
    </row>
    <row customHeight="1" ht="11.25">
      <c r="A35" s="0" t="s">
        <v>16</v>
      </c>
      <c r="B35" s="0" t="s">
        <v>113</v>
      </c>
      <c r="C35" s="0" t="s">
        <v>2611</v>
      </c>
      <c r="D35" s="0" t="s">
        <v>2626</v>
      </c>
      <c r="E35" s="0" t="s">
        <v>2627</v>
      </c>
      <c r="F35" s="0" t="s">
        <v>2568</v>
      </c>
      <c r="G35" s="0" t="s">
        <v>1686</v>
      </c>
    </row>
    <row customHeight="1" ht="11.25">
      <c r="A36" s="0" t="s">
        <v>16</v>
      </c>
      <c r="B36" s="0" t="s">
        <v>113</v>
      </c>
      <c r="C36" s="0" t="s">
        <v>2611</v>
      </c>
      <c r="D36" s="0" t="s">
        <v>2628</v>
      </c>
      <c r="E36" s="0" t="s">
        <v>2629</v>
      </c>
      <c r="F36" s="0" t="s">
        <v>2568</v>
      </c>
      <c r="G36" s="0" t="s">
        <v>1691</v>
      </c>
    </row>
    <row customHeight="1" ht="11.25">
      <c r="A37" s="0" t="s">
        <v>16</v>
      </c>
      <c r="B37" s="0" t="s">
        <v>113</v>
      </c>
      <c r="C37" s="0" t="s">
        <v>2611</v>
      </c>
      <c r="D37" s="0" t="s">
        <v>2630</v>
      </c>
      <c r="E37" s="0" t="s">
        <v>2631</v>
      </c>
      <c r="F37" s="0" t="s">
        <v>2568</v>
      </c>
      <c r="G37" s="0" t="s">
        <v>1695</v>
      </c>
    </row>
    <row customHeight="1" ht="11.25">
      <c r="A38" s="0" t="s">
        <v>16</v>
      </c>
      <c r="B38" s="0" t="s">
        <v>113</v>
      </c>
      <c r="C38" s="0" t="s">
        <v>2611</v>
      </c>
      <c r="D38" s="0" t="s">
        <v>2632</v>
      </c>
      <c r="E38" s="0" t="s">
        <v>2633</v>
      </c>
      <c r="F38" s="0" t="s">
        <v>2568</v>
      </c>
      <c r="G38" s="0" t="s">
        <v>1703</v>
      </c>
    </row>
    <row customHeight="1" ht="11.25">
      <c r="A39" s="0" t="s">
        <v>16</v>
      </c>
      <c r="B39" s="0" t="s">
        <v>113</v>
      </c>
      <c r="C39" s="0" t="s">
        <v>2611</v>
      </c>
      <c r="D39" s="0" t="s">
        <v>2634</v>
      </c>
      <c r="E39" s="0" t="s">
        <v>2635</v>
      </c>
      <c r="F39" s="0" t="s">
        <v>2568</v>
      </c>
      <c r="G39" s="0" t="s">
        <v>1709</v>
      </c>
    </row>
    <row customHeight="1" ht="11.25">
      <c r="A40" s="0" t="s">
        <v>16</v>
      </c>
      <c r="B40" s="0" t="s">
        <v>113</v>
      </c>
      <c r="C40" s="0" t="s">
        <v>2611</v>
      </c>
      <c r="D40" s="0" t="s">
        <v>2636</v>
      </c>
      <c r="E40" s="0" t="s">
        <v>2637</v>
      </c>
      <c r="F40" s="0" t="s">
        <v>2568</v>
      </c>
      <c r="G40" s="0" t="s">
        <v>1714</v>
      </c>
    </row>
    <row customHeight="1" ht="11.25">
      <c r="A41" s="0" t="s">
        <v>16</v>
      </c>
      <c r="B41" s="0" t="s">
        <v>113</v>
      </c>
      <c r="C41" s="0" t="s">
        <v>2611</v>
      </c>
      <c r="D41" s="0" t="s">
        <v>2638</v>
      </c>
      <c r="E41" s="0" t="s">
        <v>2639</v>
      </c>
      <c r="F41" s="0" t="s">
        <v>2640</v>
      </c>
      <c r="G41" s="0" t="s">
        <v>1718</v>
      </c>
    </row>
    <row customHeight="1" ht="11.25">
      <c r="A42" s="0" t="s">
        <v>16</v>
      </c>
      <c r="B42" s="0" t="s">
        <v>113</v>
      </c>
      <c r="C42" s="0" t="s">
        <v>2611</v>
      </c>
      <c r="D42" s="0" t="s">
        <v>114</v>
      </c>
      <c r="E42" s="0" t="s">
        <v>115</v>
      </c>
      <c r="F42" s="0" t="s">
        <v>2640</v>
      </c>
      <c r="G42" s="0" t="s">
        <v>112</v>
      </c>
    </row>
    <row customHeight="1" ht="11.25">
      <c r="A43" s="0" t="s">
        <v>16</v>
      </c>
      <c r="B43" s="0" t="s">
        <v>119</v>
      </c>
      <c r="C43" s="0" t="s">
        <v>2641</v>
      </c>
      <c r="D43" s="0" t="s">
        <v>2642</v>
      </c>
      <c r="E43" s="0" t="s">
        <v>2643</v>
      </c>
      <c r="F43" s="0" t="s">
        <v>2568</v>
      </c>
      <c r="G43" s="0" t="s">
        <v>1727</v>
      </c>
    </row>
    <row customHeight="1" ht="11.25">
      <c r="A44" s="0" t="s">
        <v>16</v>
      </c>
      <c r="B44" s="0" t="s">
        <v>119</v>
      </c>
      <c r="C44" s="0" t="s">
        <v>2641</v>
      </c>
      <c r="D44" s="0" t="s">
        <v>2644</v>
      </c>
      <c r="E44" s="0" t="s">
        <v>2645</v>
      </c>
      <c r="F44" s="0" t="s">
        <v>2568</v>
      </c>
      <c r="G44" s="0" t="s">
        <v>1736</v>
      </c>
    </row>
    <row customHeight="1" ht="11.25">
      <c r="A45" s="0" t="s">
        <v>16</v>
      </c>
      <c r="B45" s="0" t="s">
        <v>119</v>
      </c>
      <c r="C45" s="0" t="s">
        <v>2641</v>
      </c>
      <c r="D45" s="0" t="s">
        <v>2646</v>
      </c>
      <c r="E45" s="0" t="s">
        <v>2647</v>
      </c>
      <c r="F45" s="0" t="s">
        <v>2568</v>
      </c>
      <c r="G45" s="0" t="s">
        <v>1741</v>
      </c>
    </row>
    <row customHeight="1" ht="11.25">
      <c r="A46" s="0" t="s">
        <v>16</v>
      </c>
      <c r="B46" s="0" t="s">
        <v>119</v>
      </c>
      <c r="C46" s="0" t="s">
        <v>2641</v>
      </c>
      <c r="D46" s="0" t="s">
        <v>2648</v>
      </c>
      <c r="E46" s="0" t="s">
        <v>2649</v>
      </c>
      <c r="F46" s="0" t="s">
        <v>2568</v>
      </c>
      <c r="G46" s="0" t="s">
        <v>1744</v>
      </c>
    </row>
    <row customHeight="1" ht="11.25">
      <c r="A47" s="0" t="s">
        <v>16</v>
      </c>
      <c r="B47" s="0" t="s">
        <v>119</v>
      </c>
      <c r="C47" s="0" t="s">
        <v>2641</v>
      </c>
      <c r="D47" s="0" t="s">
        <v>2650</v>
      </c>
      <c r="E47" s="0" t="s">
        <v>2651</v>
      </c>
      <c r="F47" s="0" t="s">
        <v>2568</v>
      </c>
      <c r="G47" s="0" t="s">
        <v>1750</v>
      </c>
    </row>
    <row customHeight="1" ht="11.25">
      <c r="A48" s="0" t="s">
        <v>16</v>
      </c>
      <c r="B48" s="0" t="s">
        <v>119</v>
      </c>
      <c r="C48" s="0" t="s">
        <v>2641</v>
      </c>
      <c r="D48" s="0" t="s">
        <v>119</v>
      </c>
      <c r="E48" s="0" t="s">
        <v>2641</v>
      </c>
      <c r="F48" s="0" t="s">
        <v>2565</v>
      </c>
      <c r="G48" s="0" t="s">
        <v>1755</v>
      </c>
    </row>
    <row customHeight="1" ht="11.25">
      <c r="A49" s="0" t="s">
        <v>16</v>
      </c>
      <c r="B49" s="0" t="s">
        <v>119</v>
      </c>
      <c r="C49" s="0" t="s">
        <v>2641</v>
      </c>
      <c r="D49" s="0" t="s">
        <v>2652</v>
      </c>
      <c r="E49" s="0" t="s">
        <v>2653</v>
      </c>
      <c r="F49" s="0" t="s">
        <v>2568</v>
      </c>
      <c r="G49" s="0" t="s">
        <v>1758</v>
      </c>
    </row>
    <row customHeight="1" ht="11.25">
      <c r="A50" s="0" t="s">
        <v>16</v>
      </c>
      <c r="B50" s="0" t="s">
        <v>119</v>
      </c>
      <c r="C50" s="0" t="s">
        <v>2641</v>
      </c>
      <c r="D50" s="0" t="s">
        <v>2654</v>
      </c>
      <c r="E50" s="0" t="s">
        <v>2655</v>
      </c>
      <c r="F50" s="0" t="s">
        <v>2568</v>
      </c>
      <c r="G50" s="0" t="s">
        <v>1762</v>
      </c>
    </row>
    <row customHeight="1" ht="11.25">
      <c r="A51" s="0" t="s">
        <v>16</v>
      </c>
      <c r="B51" s="0" t="s">
        <v>119</v>
      </c>
      <c r="C51" s="0" t="s">
        <v>2641</v>
      </c>
      <c r="D51" s="0" t="s">
        <v>2656</v>
      </c>
      <c r="E51" s="0" t="s">
        <v>2657</v>
      </c>
      <c r="F51" s="0" t="s">
        <v>2568</v>
      </c>
      <c r="G51" s="0" t="s">
        <v>1767</v>
      </c>
    </row>
    <row customHeight="1" ht="11.25">
      <c r="A52" s="0" t="s">
        <v>16</v>
      </c>
      <c r="B52" s="0" t="s">
        <v>119</v>
      </c>
      <c r="C52" s="0" t="s">
        <v>2641</v>
      </c>
      <c r="D52" s="0" t="s">
        <v>120</v>
      </c>
      <c r="E52" s="0" t="s">
        <v>121</v>
      </c>
      <c r="F52" s="0" t="s">
        <v>2568</v>
      </c>
      <c r="G52" s="0" t="s">
        <v>118</v>
      </c>
    </row>
    <row customHeight="1" ht="11.25">
      <c r="A53" s="0" t="s">
        <v>16</v>
      </c>
      <c r="B53" s="0" t="s">
        <v>119</v>
      </c>
      <c r="C53" s="0" t="s">
        <v>2641</v>
      </c>
      <c r="D53" s="0" t="s">
        <v>2658</v>
      </c>
      <c r="E53" s="0" t="s">
        <v>2659</v>
      </c>
      <c r="F53" s="0" t="s">
        <v>2568</v>
      </c>
      <c r="G53" s="0" t="s">
        <v>1772</v>
      </c>
    </row>
    <row customHeight="1" ht="11.25">
      <c r="A54" s="0" t="s">
        <v>16</v>
      </c>
      <c r="B54" s="0" t="s">
        <v>124</v>
      </c>
      <c r="C54" s="0" t="s">
        <v>2660</v>
      </c>
      <c r="D54" s="0" t="s">
        <v>2661</v>
      </c>
      <c r="E54" s="0" t="s">
        <v>2662</v>
      </c>
      <c r="F54" s="0" t="s">
        <v>2568</v>
      </c>
      <c r="G54" s="0" t="s">
        <v>1775</v>
      </c>
    </row>
    <row customHeight="1" ht="11.25">
      <c r="A55" s="0" t="s">
        <v>16</v>
      </c>
      <c r="B55" s="0" t="s">
        <v>124</v>
      </c>
      <c r="C55" s="0" t="s">
        <v>2660</v>
      </c>
      <c r="D55" s="0" t="s">
        <v>2663</v>
      </c>
      <c r="E55" s="0" t="s">
        <v>2664</v>
      </c>
      <c r="F55" s="0" t="s">
        <v>2568</v>
      </c>
      <c r="G55" s="0" t="s">
        <v>1780</v>
      </c>
    </row>
    <row customHeight="1" ht="11.25">
      <c r="A56" s="0" t="s">
        <v>16</v>
      </c>
      <c r="B56" s="0" t="s">
        <v>124</v>
      </c>
      <c r="C56" s="0" t="s">
        <v>2660</v>
      </c>
      <c r="D56" s="0" t="s">
        <v>124</v>
      </c>
      <c r="E56" s="0" t="s">
        <v>2660</v>
      </c>
      <c r="F56" s="0" t="s">
        <v>2565</v>
      </c>
      <c r="G56" s="0" t="s">
        <v>1784</v>
      </c>
    </row>
    <row customHeight="1" ht="11.25">
      <c r="A57" s="0" t="s">
        <v>16</v>
      </c>
      <c r="B57" s="0" t="s">
        <v>124</v>
      </c>
      <c r="C57" s="0" t="s">
        <v>2660</v>
      </c>
      <c r="D57" s="0" t="s">
        <v>2665</v>
      </c>
      <c r="E57" s="0" t="s">
        <v>2666</v>
      </c>
      <c r="F57" s="0" t="s">
        <v>2568</v>
      </c>
      <c r="G57" s="0" t="s">
        <v>1787</v>
      </c>
    </row>
    <row customHeight="1" ht="11.25">
      <c r="A58" s="0" t="s">
        <v>16</v>
      </c>
      <c r="B58" s="0" t="s">
        <v>124</v>
      </c>
      <c r="C58" s="0" t="s">
        <v>2660</v>
      </c>
      <c r="D58" s="0" t="s">
        <v>125</v>
      </c>
      <c r="E58" s="0" t="s">
        <v>126</v>
      </c>
      <c r="F58" s="0" t="s">
        <v>2568</v>
      </c>
      <c r="G58" s="0" t="s">
        <v>123</v>
      </c>
    </row>
    <row customHeight="1" ht="11.25">
      <c r="A59" s="0" t="s">
        <v>16</v>
      </c>
      <c r="B59" s="0" t="s">
        <v>124</v>
      </c>
      <c r="C59" s="0" t="s">
        <v>2660</v>
      </c>
      <c r="D59" s="0" t="s">
        <v>2667</v>
      </c>
      <c r="E59" s="0" t="s">
        <v>2668</v>
      </c>
      <c r="F59" s="0" t="s">
        <v>2568</v>
      </c>
      <c r="G59" s="0" t="s">
        <v>1793</v>
      </c>
    </row>
    <row customHeight="1" ht="11.25">
      <c r="A60" s="0" t="s">
        <v>16</v>
      </c>
      <c r="B60" s="0" t="s">
        <v>129</v>
      </c>
      <c r="C60" s="0" t="s">
        <v>2669</v>
      </c>
      <c r="D60" s="0" t="s">
        <v>2670</v>
      </c>
      <c r="E60" s="0" t="s">
        <v>2671</v>
      </c>
      <c r="F60" s="0" t="s">
        <v>2568</v>
      </c>
      <c r="G60" s="0" t="s">
        <v>1796</v>
      </c>
    </row>
    <row customHeight="1" ht="11.25">
      <c r="A61" s="0" t="s">
        <v>16</v>
      </c>
      <c r="B61" s="0" t="s">
        <v>129</v>
      </c>
      <c r="C61" s="0" t="s">
        <v>2669</v>
      </c>
      <c r="D61" s="0" t="s">
        <v>2672</v>
      </c>
      <c r="E61" s="0" t="s">
        <v>2673</v>
      </c>
      <c r="F61" s="0" t="s">
        <v>2568</v>
      </c>
      <c r="G61" s="0" t="s">
        <v>2674</v>
      </c>
    </row>
    <row customHeight="1" ht="11.25">
      <c r="A62" s="0" t="s">
        <v>16</v>
      </c>
      <c r="B62" s="0" t="s">
        <v>129</v>
      </c>
      <c r="C62" s="0" t="s">
        <v>2669</v>
      </c>
      <c r="D62" s="0" t="s">
        <v>2675</v>
      </c>
      <c r="E62" s="0" t="s">
        <v>2676</v>
      </c>
      <c r="F62" s="0" t="s">
        <v>2568</v>
      </c>
      <c r="G62" s="0" t="s">
        <v>2677</v>
      </c>
    </row>
    <row customHeight="1" ht="11.25">
      <c r="A63" s="0" t="s">
        <v>16</v>
      </c>
      <c r="B63" s="0" t="s">
        <v>129</v>
      </c>
      <c r="C63" s="0" t="s">
        <v>2669</v>
      </c>
      <c r="D63" s="0" t="s">
        <v>130</v>
      </c>
      <c r="E63" s="0" t="s">
        <v>131</v>
      </c>
      <c r="F63" s="0" t="s">
        <v>2568</v>
      </c>
      <c r="G63" s="0" t="s">
        <v>128</v>
      </c>
    </row>
    <row customHeight="1" ht="11.25">
      <c r="A64" s="0" t="s">
        <v>16</v>
      </c>
      <c r="B64" s="0" t="s">
        <v>129</v>
      </c>
      <c r="C64" s="0" t="s">
        <v>2669</v>
      </c>
      <c r="D64" s="0" t="s">
        <v>2678</v>
      </c>
      <c r="E64" s="0" t="s">
        <v>2679</v>
      </c>
      <c r="F64" s="0" t="s">
        <v>2568</v>
      </c>
      <c r="G64" s="0" t="s">
        <v>2680</v>
      </c>
    </row>
    <row customHeight="1" ht="11.25">
      <c r="A65" s="0" t="s">
        <v>16</v>
      </c>
      <c r="B65" s="0" t="s">
        <v>129</v>
      </c>
      <c r="C65" s="0" t="s">
        <v>2669</v>
      </c>
      <c r="D65" s="0" t="s">
        <v>2681</v>
      </c>
      <c r="E65" s="0" t="s">
        <v>2682</v>
      </c>
      <c r="F65" s="0" t="s">
        <v>2568</v>
      </c>
      <c r="G65" s="0" t="s">
        <v>2683</v>
      </c>
    </row>
    <row customHeight="1" ht="11.25">
      <c r="A66" s="0" t="s">
        <v>16</v>
      </c>
      <c r="B66" s="0" t="s">
        <v>129</v>
      </c>
      <c r="C66" s="0" t="s">
        <v>2669</v>
      </c>
      <c r="D66" s="0" t="s">
        <v>2684</v>
      </c>
      <c r="E66" s="0" t="s">
        <v>2685</v>
      </c>
      <c r="F66" s="0" t="s">
        <v>2568</v>
      </c>
      <c r="G66" s="0" t="s">
        <v>2686</v>
      </c>
    </row>
    <row customHeight="1" ht="11.25">
      <c r="A67" s="0" t="s">
        <v>16</v>
      </c>
      <c r="B67" s="0" t="s">
        <v>129</v>
      </c>
      <c r="C67" s="0" t="s">
        <v>2669</v>
      </c>
      <c r="D67" s="0" t="s">
        <v>133</v>
      </c>
      <c r="E67" s="0" t="s">
        <v>134</v>
      </c>
      <c r="F67" s="0" t="s">
        <v>2568</v>
      </c>
      <c r="G67" s="0" t="s">
        <v>132</v>
      </c>
    </row>
    <row customHeight="1" ht="11.25">
      <c r="A68" s="0" t="s">
        <v>16</v>
      </c>
      <c r="B68" s="0" t="s">
        <v>129</v>
      </c>
      <c r="C68" s="0" t="s">
        <v>2669</v>
      </c>
      <c r="D68" s="0" t="s">
        <v>129</v>
      </c>
      <c r="E68" s="0" t="s">
        <v>2669</v>
      </c>
      <c r="F68" s="0" t="s">
        <v>2565</v>
      </c>
      <c r="G68" s="0" t="s">
        <v>2687</v>
      </c>
    </row>
    <row customHeight="1" ht="11.25">
      <c r="A69" s="0" t="s">
        <v>16</v>
      </c>
      <c r="B69" s="0" t="s">
        <v>129</v>
      </c>
      <c r="C69" s="0" t="s">
        <v>2669</v>
      </c>
      <c r="D69" s="0" t="s">
        <v>2688</v>
      </c>
      <c r="E69" s="0" t="s">
        <v>2689</v>
      </c>
      <c r="F69" s="0" t="s">
        <v>2568</v>
      </c>
      <c r="G69" s="0" t="s">
        <v>2315</v>
      </c>
    </row>
    <row customHeight="1" ht="11.25">
      <c r="A70" s="0" t="s">
        <v>16</v>
      </c>
      <c r="B70" s="0" t="s">
        <v>129</v>
      </c>
      <c r="C70" s="0" t="s">
        <v>2669</v>
      </c>
      <c r="D70" s="0" t="s">
        <v>2690</v>
      </c>
      <c r="E70" s="0" t="s">
        <v>2691</v>
      </c>
      <c r="F70" s="0" t="s">
        <v>2568</v>
      </c>
      <c r="G70" s="0" t="s">
        <v>2692</v>
      </c>
    </row>
    <row customHeight="1" ht="11.25">
      <c r="A71" s="0" t="s">
        <v>16</v>
      </c>
      <c r="B71" s="0" t="s">
        <v>129</v>
      </c>
      <c r="C71" s="0" t="s">
        <v>2669</v>
      </c>
      <c r="D71" s="0" t="s">
        <v>2693</v>
      </c>
      <c r="E71" s="0" t="s">
        <v>2694</v>
      </c>
      <c r="F71" s="0" t="s">
        <v>2568</v>
      </c>
      <c r="G71" s="0" t="s">
        <v>2695</v>
      </c>
    </row>
    <row customHeight="1" ht="11.25">
      <c r="A72" s="0" t="s">
        <v>16</v>
      </c>
      <c r="B72" s="0" t="s">
        <v>129</v>
      </c>
      <c r="C72" s="0" t="s">
        <v>2669</v>
      </c>
      <c r="D72" s="0" t="s">
        <v>136</v>
      </c>
      <c r="E72" s="0" t="s">
        <v>137</v>
      </c>
      <c r="F72" s="0" t="s">
        <v>2640</v>
      </c>
      <c r="G72" s="0" t="s">
        <v>135</v>
      </c>
    </row>
    <row customHeight="1" ht="11.25">
      <c r="A73" s="0" t="s">
        <v>16</v>
      </c>
      <c r="B73" s="0" t="s">
        <v>140</v>
      </c>
      <c r="C73" s="0" t="s">
        <v>2696</v>
      </c>
      <c r="D73" s="0" t="s">
        <v>2697</v>
      </c>
      <c r="E73" s="0" t="s">
        <v>2698</v>
      </c>
      <c r="F73" s="0" t="s">
        <v>2568</v>
      </c>
      <c r="G73" s="0" t="s">
        <v>2699</v>
      </c>
    </row>
    <row customHeight="1" ht="11.25">
      <c r="A74" s="0" t="s">
        <v>16</v>
      </c>
      <c r="B74" s="0" t="s">
        <v>140</v>
      </c>
      <c r="C74" s="0" t="s">
        <v>2696</v>
      </c>
      <c r="D74" s="0" t="s">
        <v>2700</v>
      </c>
      <c r="E74" s="0" t="s">
        <v>2701</v>
      </c>
      <c r="F74" s="0" t="s">
        <v>2568</v>
      </c>
      <c r="G74" s="0" t="s">
        <v>2702</v>
      </c>
    </row>
    <row customHeight="1" ht="11.25">
      <c r="A75" s="0" t="s">
        <v>16</v>
      </c>
      <c r="B75" s="0" t="s">
        <v>140</v>
      </c>
      <c r="C75" s="0" t="s">
        <v>2696</v>
      </c>
      <c r="D75" s="0" t="s">
        <v>2703</v>
      </c>
      <c r="E75" s="0" t="s">
        <v>2704</v>
      </c>
      <c r="F75" s="0" t="s">
        <v>2568</v>
      </c>
      <c r="G75" s="0" t="s">
        <v>2705</v>
      </c>
    </row>
    <row customHeight="1" ht="11.25">
      <c r="A76" s="0" t="s">
        <v>16</v>
      </c>
      <c r="B76" s="0" t="s">
        <v>140</v>
      </c>
      <c r="C76" s="0" t="s">
        <v>2696</v>
      </c>
      <c r="D76" s="0" t="s">
        <v>2706</v>
      </c>
      <c r="E76" s="0" t="s">
        <v>2707</v>
      </c>
      <c r="F76" s="0" t="s">
        <v>2568</v>
      </c>
      <c r="G76" s="0" t="s">
        <v>2708</v>
      </c>
    </row>
    <row customHeight="1" ht="11.25">
      <c r="A77" s="0" t="s">
        <v>16</v>
      </c>
      <c r="B77" s="0" t="s">
        <v>140</v>
      </c>
      <c r="C77" s="0" t="s">
        <v>2696</v>
      </c>
      <c r="D77" s="0" t="s">
        <v>140</v>
      </c>
      <c r="E77" s="0" t="s">
        <v>2696</v>
      </c>
      <c r="F77" s="0" t="s">
        <v>2565</v>
      </c>
      <c r="G77" s="0" t="s">
        <v>2709</v>
      </c>
    </row>
    <row customHeight="1" ht="11.25">
      <c r="A78" s="0" t="s">
        <v>16</v>
      </c>
      <c r="B78" s="0" t="s">
        <v>140</v>
      </c>
      <c r="C78" s="0" t="s">
        <v>2696</v>
      </c>
      <c r="D78" s="0" t="s">
        <v>147</v>
      </c>
      <c r="E78" s="0" t="s">
        <v>148</v>
      </c>
      <c r="F78" s="0" t="s">
        <v>2640</v>
      </c>
      <c r="G78" s="0" t="s">
        <v>146</v>
      </c>
    </row>
    <row customHeight="1" ht="11.25">
      <c r="A79" s="0" t="s">
        <v>16</v>
      </c>
      <c r="B79" s="0" t="s">
        <v>2710</v>
      </c>
      <c r="C79" s="0" t="s">
        <v>2711</v>
      </c>
      <c r="D79" s="0" t="s">
        <v>2712</v>
      </c>
      <c r="E79" s="0" t="s">
        <v>2713</v>
      </c>
      <c r="F79" s="0" t="s">
        <v>2568</v>
      </c>
      <c r="G79" s="0" t="s">
        <v>2714</v>
      </c>
    </row>
    <row customHeight="1" ht="11.25">
      <c r="A80" s="0" t="s">
        <v>16</v>
      </c>
      <c r="B80" s="0" t="s">
        <v>2710</v>
      </c>
      <c r="C80" s="0" t="s">
        <v>2711</v>
      </c>
      <c r="D80" s="0" t="s">
        <v>2715</v>
      </c>
      <c r="E80" s="0" t="s">
        <v>2716</v>
      </c>
      <c r="F80" s="0" t="s">
        <v>2568</v>
      </c>
      <c r="G80" s="0" t="s">
        <v>2717</v>
      </c>
    </row>
    <row customHeight="1" ht="11.25">
      <c r="A81" s="0" t="s">
        <v>16</v>
      </c>
      <c r="B81" s="0" t="s">
        <v>2710</v>
      </c>
      <c r="C81" s="0" t="s">
        <v>2711</v>
      </c>
      <c r="D81" s="0" t="s">
        <v>2718</v>
      </c>
      <c r="E81" s="0" t="s">
        <v>2719</v>
      </c>
      <c r="F81" s="0" t="s">
        <v>2568</v>
      </c>
      <c r="G81" s="0" t="s">
        <v>2720</v>
      </c>
    </row>
    <row customHeight="1" ht="11.25">
      <c r="A82" s="0" t="s">
        <v>16</v>
      </c>
      <c r="B82" s="0" t="s">
        <v>2710</v>
      </c>
      <c r="C82" s="0" t="s">
        <v>2711</v>
      </c>
      <c r="D82" s="0" t="s">
        <v>2721</v>
      </c>
      <c r="E82" s="0" t="s">
        <v>2722</v>
      </c>
      <c r="F82" s="0" t="s">
        <v>2568</v>
      </c>
      <c r="G82" s="0" t="s">
        <v>2723</v>
      </c>
    </row>
    <row customHeight="1" ht="11.25">
      <c r="A83" s="0" t="s">
        <v>16</v>
      </c>
      <c r="B83" s="0" t="s">
        <v>2710</v>
      </c>
      <c r="C83" s="0" t="s">
        <v>2711</v>
      </c>
      <c r="D83" s="0" t="s">
        <v>2724</v>
      </c>
      <c r="E83" s="0" t="s">
        <v>2725</v>
      </c>
      <c r="F83" s="0" t="s">
        <v>2568</v>
      </c>
      <c r="G83" s="0" t="s">
        <v>2726</v>
      </c>
    </row>
    <row customHeight="1" ht="11.25">
      <c r="A84" s="0" t="s">
        <v>16</v>
      </c>
      <c r="B84" s="0" t="s">
        <v>2710</v>
      </c>
      <c r="C84" s="0" t="s">
        <v>2711</v>
      </c>
      <c r="D84" s="0" t="s">
        <v>2727</v>
      </c>
      <c r="E84" s="0" t="s">
        <v>2728</v>
      </c>
      <c r="F84" s="0" t="s">
        <v>2568</v>
      </c>
      <c r="G84" s="0" t="s">
        <v>2729</v>
      </c>
    </row>
    <row customHeight="1" ht="11.25">
      <c r="A85" s="0" t="s">
        <v>16</v>
      </c>
      <c r="B85" s="0" t="s">
        <v>2710</v>
      </c>
      <c r="C85" s="0" t="s">
        <v>2711</v>
      </c>
      <c r="D85" s="0" t="s">
        <v>2710</v>
      </c>
      <c r="E85" s="0" t="s">
        <v>2711</v>
      </c>
      <c r="F85" s="0" t="s">
        <v>2565</v>
      </c>
      <c r="G85" s="0" t="s">
        <v>2730</v>
      </c>
    </row>
    <row customHeight="1" ht="11.25">
      <c r="A86" s="0" t="s">
        <v>16</v>
      </c>
      <c r="B86" s="0" t="s">
        <v>2710</v>
      </c>
      <c r="C86" s="0" t="s">
        <v>2711</v>
      </c>
      <c r="D86" s="0" t="s">
        <v>2731</v>
      </c>
      <c r="E86" s="0" t="s">
        <v>2732</v>
      </c>
      <c r="F86" s="0" t="s">
        <v>2568</v>
      </c>
      <c r="G86" s="0" t="s">
        <v>2733</v>
      </c>
    </row>
    <row customHeight="1" ht="11.25">
      <c r="A87" s="0" t="s">
        <v>16</v>
      </c>
      <c r="B87" s="0" t="s">
        <v>2710</v>
      </c>
      <c r="C87" s="0" t="s">
        <v>2711</v>
      </c>
      <c r="D87" s="0" t="s">
        <v>2734</v>
      </c>
      <c r="E87" s="0" t="s">
        <v>2735</v>
      </c>
      <c r="F87" s="0" t="s">
        <v>2736</v>
      </c>
      <c r="G87" s="0" t="s">
        <v>2737</v>
      </c>
    </row>
    <row customHeight="1" ht="11.25">
      <c r="A88" s="0" t="s">
        <v>16</v>
      </c>
      <c r="B88" s="0" t="s">
        <v>152</v>
      </c>
      <c r="C88" s="0" t="s">
        <v>2738</v>
      </c>
      <c r="D88" s="0" t="s">
        <v>2739</v>
      </c>
      <c r="E88" s="0" t="s">
        <v>2740</v>
      </c>
      <c r="F88" s="0" t="s">
        <v>2568</v>
      </c>
      <c r="G88" s="0" t="s">
        <v>2741</v>
      </c>
    </row>
    <row customHeight="1" ht="11.25">
      <c r="A89" s="0" t="s">
        <v>16</v>
      </c>
      <c r="B89" s="0" t="s">
        <v>152</v>
      </c>
      <c r="C89" s="0" t="s">
        <v>2738</v>
      </c>
      <c r="D89" s="0" t="s">
        <v>2742</v>
      </c>
      <c r="E89" s="0" t="s">
        <v>2743</v>
      </c>
      <c r="F89" s="0" t="s">
        <v>2568</v>
      </c>
      <c r="G89" s="0" t="s">
        <v>2744</v>
      </c>
    </row>
    <row customHeight="1" ht="11.25">
      <c r="A90" s="0" t="s">
        <v>16</v>
      </c>
      <c r="B90" s="0" t="s">
        <v>152</v>
      </c>
      <c r="C90" s="0" t="s">
        <v>2738</v>
      </c>
      <c r="D90" s="0" t="s">
        <v>2745</v>
      </c>
      <c r="E90" s="0" t="s">
        <v>2746</v>
      </c>
      <c r="F90" s="0" t="s">
        <v>2568</v>
      </c>
      <c r="G90" s="0" t="s">
        <v>2747</v>
      </c>
    </row>
    <row customHeight="1" ht="11.25">
      <c r="A91" s="0" t="s">
        <v>16</v>
      </c>
      <c r="B91" s="0" t="s">
        <v>152</v>
      </c>
      <c r="C91" s="0" t="s">
        <v>2738</v>
      </c>
      <c r="D91" s="0" t="s">
        <v>2748</v>
      </c>
      <c r="E91" s="0" t="s">
        <v>2749</v>
      </c>
      <c r="F91" s="0" t="s">
        <v>2568</v>
      </c>
      <c r="G91" s="0" t="s">
        <v>2750</v>
      </c>
    </row>
    <row customHeight="1" ht="11.25">
      <c r="A92" s="0" t="s">
        <v>16</v>
      </c>
      <c r="B92" s="0" t="s">
        <v>152</v>
      </c>
      <c r="C92" s="0" t="s">
        <v>2738</v>
      </c>
      <c r="D92" s="0" t="s">
        <v>2751</v>
      </c>
      <c r="E92" s="0" t="s">
        <v>2752</v>
      </c>
      <c r="F92" s="0" t="s">
        <v>2568</v>
      </c>
      <c r="G92" s="0" t="s">
        <v>2753</v>
      </c>
    </row>
    <row customHeight="1" ht="11.25">
      <c r="A93" s="0" t="s">
        <v>16</v>
      </c>
      <c r="B93" s="0" t="s">
        <v>152</v>
      </c>
      <c r="C93" s="0" t="s">
        <v>2738</v>
      </c>
      <c r="D93" s="0" t="s">
        <v>2754</v>
      </c>
      <c r="E93" s="0" t="s">
        <v>2755</v>
      </c>
      <c r="F93" s="0" t="s">
        <v>2568</v>
      </c>
      <c r="G93" s="0" t="s">
        <v>2756</v>
      </c>
    </row>
    <row customHeight="1" ht="11.25">
      <c r="A94" s="0" t="s">
        <v>16</v>
      </c>
      <c r="B94" s="0" t="s">
        <v>152</v>
      </c>
      <c r="C94" s="0" t="s">
        <v>2738</v>
      </c>
      <c r="D94" s="0" t="s">
        <v>2757</v>
      </c>
      <c r="E94" s="0" t="s">
        <v>2758</v>
      </c>
      <c r="F94" s="0" t="s">
        <v>2568</v>
      </c>
      <c r="G94" s="0" t="s">
        <v>2759</v>
      </c>
    </row>
    <row customHeight="1" ht="11.25">
      <c r="A95" s="0" t="s">
        <v>16</v>
      </c>
      <c r="B95" s="0" t="s">
        <v>152</v>
      </c>
      <c r="C95" s="0" t="s">
        <v>2738</v>
      </c>
      <c r="D95" s="0" t="s">
        <v>2760</v>
      </c>
      <c r="E95" s="0" t="s">
        <v>2761</v>
      </c>
      <c r="F95" s="0" t="s">
        <v>2568</v>
      </c>
      <c r="G95" s="0" t="s">
        <v>2762</v>
      </c>
    </row>
    <row customHeight="1" ht="11.25">
      <c r="A96" s="0" t="s">
        <v>16</v>
      </c>
      <c r="B96" s="0" t="s">
        <v>152</v>
      </c>
      <c r="C96" s="0" t="s">
        <v>2738</v>
      </c>
      <c r="D96" s="0" t="s">
        <v>2763</v>
      </c>
      <c r="E96" s="0" t="s">
        <v>2764</v>
      </c>
      <c r="F96" s="0" t="s">
        <v>2568</v>
      </c>
      <c r="G96" s="0" t="s">
        <v>2765</v>
      </c>
    </row>
    <row customHeight="1" ht="11.25">
      <c r="A97" s="0" t="s">
        <v>16</v>
      </c>
      <c r="B97" s="0" t="s">
        <v>152</v>
      </c>
      <c r="C97" s="0" t="s">
        <v>2738</v>
      </c>
      <c r="D97" s="0" t="s">
        <v>152</v>
      </c>
      <c r="E97" s="0" t="s">
        <v>2738</v>
      </c>
      <c r="F97" s="0" t="s">
        <v>2565</v>
      </c>
      <c r="G97" s="0" t="s">
        <v>2766</v>
      </c>
    </row>
    <row customHeight="1" ht="11.25">
      <c r="A98" s="0" t="s">
        <v>16</v>
      </c>
      <c r="B98" s="0" t="s">
        <v>152</v>
      </c>
      <c r="C98" s="0" t="s">
        <v>2738</v>
      </c>
      <c r="D98" s="0" t="s">
        <v>153</v>
      </c>
      <c r="E98" s="0" t="s">
        <v>154</v>
      </c>
      <c r="F98" s="0" t="s">
        <v>2568</v>
      </c>
      <c r="G98" s="0" t="s">
        <v>151</v>
      </c>
    </row>
    <row customHeight="1" ht="11.25">
      <c r="A99" s="0" t="s">
        <v>16</v>
      </c>
      <c r="B99" s="0" t="s">
        <v>2767</v>
      </c>
      <c r="C99" s="0" t="s">
        <v>2768</v>
      </c>
      <c r="D99" s="0" t="s">
        <v>2767</v>
      </c>
      <c r="E99" s="0" t="s">
        <v>2768</v>
      </c>
      <c r="F99" s="0" t="s">
        <v>2610</v>
      </c>
      <c r="G99" s="0" t="s">
        <v>2769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7D888-DD37-E6C2-E603-0BF054C1DD2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2807</v>
      </c>
      <c r="B1" s="835" t="s">
        <v>2808</v>
      </c>
      <c r="C1" s="835" t="s">
        <v>1261</v>
      </c>
    </row>
    <row customHeight="1" ht="11.25">
      <c r="A2" s="835">
        <v>4189678</v>
      </c>
      <c r="B2" s="835" t="s">
        <v>2809</v>
      </c>
      <c r="C2" s="835" t="s">
        <v>2810</v>
      </c>
    </row>
    <row customHeight="1" ht="11.25">
      <c r="A3" s="835">
        <v>4190415</v>
      </c>
      <c r="B3" s="835" t="s">
        <v>2811</v>
      </c>
      <c r="C3" s="835" t="s">
        <v>2810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D0AD1-EAB5-4538-ADD8-FAA8A0C2FD5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2812</v>
      </c>
      <c r="B1" s="163" t="s">
        <v>2813</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0B1128-3B78-7F38-2A98-9BA6651D768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2814</v>
      </c>
      <c r="B1" s="0" t="b">
        <v>1</v>
      </c>
    </row>
    <row customHeight="1" ht="11.25">
      <c r="A2" s="0" t="s">
        <v>2815</v>
      </c>
      <c r="B2" s="0" t="b">
        <v>0</v>
      </c>
    </row>
    <row customHeight="1" ht="11.25">
      <c r="A3" s="0" t="s">
        <v>2816</v>
      </c>
      <c r="B3" s="0" t="b">
        <v>1</v>
      </c>
    </row>
    <row customHeight="1" ht="11.25">
      <c r="A4" s="0" t="s">
        <v>2817</v>
      </c>
      <c r="B4" s="0" t="b">
        <v>0</v>
      </c>
    </row>
    <row customHeight="1" ht="11.25">
      <c r="A5" s="0" t="s">
        <v>2818</v>
      </c>
      <c r="B5" s="0" t="b">
        <v>0</v>
      </c>
    </row>
    <row customHeight="1" ht="11.25">
      <c r="A6" s="0" t="s">
        <v>2819</v>
      </c>
      <c r="B6" s="0" t="b">
        <v>0</v>
      </c>
    </row>
    <row customHeight="1" ht="11.25">
      <c r="A7" s="0" t="s">
        <v>2820</v>
      </c>
      <c r="B7" s="0" t="b">
        <v>0</v>
      </c>
    </row>
    <row customHeight="1" ht="11.25">
      <c r="A8" s="0" t="s">
        <v>2821</v>
      </c>
      <c r="B8" s="0" t="b">
        <v>0</v>
      </c>
    </row>
    <row customHeight="1" ht="11.25">
      <c r="A9" s="0" t="s">
        <v>2822</v>
      </c>
      <c r="B9" s="0" t="b">
        <v>0</v>
      </c>
    </row>
    <row customHeight="1" ht="11.25">
      <c r="A10" s="0" t="s">
        <v>2823</v>
      </c>
      <c r="B10" s="0" t="b">
        <v>0</v>
      </c>
    </row>
    <row customHeight="1" ht="11.25">
      <c r="A11" s="0" t="s">
        <v>2824</v>
      </c>
      <c r="B11" s="0" t="b">
        <v>1</v>
      </c>
    </row>
    <row customHeight="1" ht="11.25">
      <c r="A12" s="0" t="s">
        <v>2825</v>
      </c>
      <c r="B12" s="0" t="b">
        <v>0</v>
      </c>
    </row>
    <row customHeight="1" ht="11.25">
      <c r="A13" s="0" t="s">
        <v>2826</v>
      </c>
      <c r="B13" s="0" t="b">
        <v>0</v>
      </c>
    </row>
    <row customHeight="1" ht="11.25">
      <c r="A14" s="0" t="s">
        <v>2827</v>
      </c>
      <c r="B14" s="0" t="b">
        <v>0</v>
      </c>
    </row>
    <row customHeight="1" ht="11.25">
      <c r="A15" s="0" t="s">
        <v>2828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666A5-D9A8-6AA2-0AD8-C2582F3B3FC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1DF478-B817-CE18-D9C2-2C113A8EC37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2829</v>
      </c>
      <c r="B1" s="67" t="s">
        <v>2830</v>
      </c>
    </row>
    <row customHeight="1" ht="11.25">
      <c r="A2" s="64" t="s">
        <v>2831</v>
      </c>
      <c r="B2" s="64" t="s">
        <v>2832</v>
      </c>
    </row>
    <row customHeight="1" ht="11.25">
      <c r="A3" s="64" t="s">
        <v>2833</v>
      </c>
      <c r="B3" s="64" t="s">
        <v>2834</v>
      </c>
    </row>
    <row customHeight="1" ht="11.25">
      <c r="A4" s="64" t="s">
        <v>2835</v>
      </c>
      <c r="B4" s="64" t="s">
        <v>2836</v>
      </c>
    </row>
    <row customHeight="1" ht="11.25">
      <c r="A5" s="64" t="s">
        <v>2837</v>
      </c>
      <c r="B5" s="64" t="s">
        <v>2838</v>
      </c>
    </row>
    <row customHeight="1" ht="11.25">
      <c r="A6" s="64" t="s">
        <v>2839</v>
      </c>
      <c r="B6" s="64" t="s">
        <v>2840</v>
      </c>
    </row>
    <row customHeight="1" ht="11.25">
      <c r="A7" s="64" t="s">
        <v>2841</v>
      </c>
      <c r="B7" s="64" t="s">
        <v>2842</v>
      </c>
    </row>
    <row customHeight="1" ht="11.25">
      <c r="A8" s="64" t="s">
        <v>2843</v>
      </c>
      <c r="B8" s="64" t="s">
        <v>2844</v>
      </c>
    </row>
    <row customHeight="1" ht="11.25">
      <c r="A9" s="64" t="s">
        <v>2845</v>
      </c>
      <c r="B9" s="64" t="s">
        <v>2846</v>
      </c>
    </row>
    <row customHeight="1" ht="11.25">
      <c r="A10" s="64" t="s">
        <v>2847</v>
      </c>
      <c r="B10" s="64" t="s">
        <v>2848</v>
      </c>
    </row>
    <row customHeight="1" ht="11.25">
      <c r="A11" s="64" t="s">
        <v>2849</v>
      </c>
      <c r="B11" s="64" t="s">
        <v>2850</v>
      </c>
    </row>
    <row customHeight="1" ht="11.25">
      <c r="A12" s="64" t="s">
        <v>2851</v>
      </c>
      <c r="B12" s="64" t="s">
        <v>2852</v>
      </c>
    </row>
    <row customHeight="1" ht="11.25">
      <c r="A13" s="64" t="s">
        <v>2853</v>
      </c>
      <c r="B13" s="64" t="s">
        <v>2854</v>
      </c>
    </row>
    <row customHeight="1" ht="11.25">
      <c r="A14" s="64" t="s">
        <v>2855</v>
      </c>
      <c r="B14" s="64" t="s">
        <v>2856</v>
      </c>
    </row>
    <row customHeight="1" ht="11.25">
      <c r="A15" s="64" t="s">
        <v>2857</v>
      </c>
      <c r="B15" s="64" t="s">
        <v>2858</v>
      </c>
    </row>
    <row customHeight="1" ht="11.25">
      <c r="A16" s="64" t="s">
        <v>2859</v>
      </c>
      <c r="B16" s="64" t="s">
        <v>2860</v>
      </c>
    </row>
    <row customHeight="1" ht="11.25">
      <c r="A17" s="64" t="s">
        <v>2861</v>
      </c>
      <c r="B17" s="64" t="s">
        <v>2862</v>
      </c>
    </row>
    <row customHeight="1" ht="11.25">
      <c r="A18" s="64" t="s">
        <v>2863</v>
      </c>
      <c r="B18" s="64" t="s">
        <v>2864</v>
      </c>
    </row>
    <row customHeight="1" ht="11.25">
      <c r="A19" s="64" t="s">
        <v>2865</v>
      </c>
      <c r="B19" s="64" t="s">
        <v>2866</v>
      </c>
    </row>
    <row customHeight="1" ht="11.25">
      <c r="A20" s="64" t="s">
        <v>2867</v>
      </c>
      <c r="B20" s="64" t="s">
        <v>2868</v>
      </c>
    </row>
    <row customHeight="1" ht="11.25">
      <c r="A21" s="64" t="s">
        <v>2869</v>
      </c>
      <c r="B21" s="64" t="s">
        <v>2870</v>
      </c>
    </row>
    <row customHeight="1" ht="11.25">
      <c r="A22" s="64" t="s">
        <v>2871</v>
      </c>
      <c r="B22" s="64" t="s">
        <v>2872</v>
      </c>
    </row>
    <row customHeight="1" ht="11.25">
      <c r="A23" s="64" t="s">
        <v>2873</v>
      </c>
      <c r="B23" s="64" t="s">
        <v>2874</v>
      </c>
    </row>
    <row customHeight="1" ht="11.25">
      <c r="A24" s="64" t="s">
        <v>2875</v>
      </c>
      <c r="B24" s="64" t="s">
        <v>2876</v>
      </c>
    </row>
    <row customHeight="1" ht="11.25">
      <c r="A25" s="64" t="s">
        <v>2877</v>
      </c>
      <c r="B25" s="64" t="s">
        <v>2878</v>
      </c>
    </row>
    <row customHeight="1" ht="11.25">
      <c r="A26" s="64" t="s">
        <v>2879</v>
      </c>
      <c r="B26" s="64" t="s">
        <v>2880</v>
      </c>
    </row>
    <row customHeight="1" ht="11.25">
      <c r="A27" s="64" t="s">
        <v>2881</v>
      </c>
      <c r="B27" s="64" t="s">
        <v>2882</v>
      </c>
    </row>
    <row customHeight="1" ht="11.25">
      <c r="A28" s="64" t="s">
        <v>2883</v>
      </c>
      <c r="B28" s="64" t="s">
        <v>2884</v>
      </c>
    </row>
    <row customHeight="1" ht="11.25">
      <c r="A29" s="64" t="s">
        <v>2885</v>
      </c>
      <c r="B29" s="64" t="s">
        <v>2886</v>
      </c>
    </row>
    <row customHeight="1" ht="11.25">
      <c r="A30" s="64" t="s">
        <v>2887</v>
      </c>
      <c r="B30" s="64" t="s">
        <v>2888</v>
      </c>
    </row>
    <row customHeight="1" ht="11.25">
      <c r="A31" s="64" t="s">
        <v>2889</v>
      </c>
      <c r="B31" s="64" t="s">
        <v>2890</v>
      </c>
    </row>
    <row customHeight="1" ht="11.25">
      <c r="A32" s="64" t="s">
        <v>2891</v>
      </c>
      <c r="B32" s="64" t="s">
        <v>2892</v>
      </c>
    </row>
    <row customHeight="1" ht="11.25">
      <c r="A33" s="64" t="s">
        <v>2893</v>
      </c>
      <c r="B33" s="64" t="s">
        <v>2894</v>
      </c>
    </row>
    <row customHeight="1" ht="11.25">
      <c r="A34" s="64" t="s">
        <v>2895</v>
      </c>
      <c r="B34" s="64" t="s">
        <v>2896</v>
      </c>
    </row>
    <row customHeight="1" ht="11.25">
      <c r="A35" s="64" t="s">
        <v>2897</v>
      </c>
      <c r="B35" s="64" t="s">
        <v>2898</v>
      </c>
    </row>
    <row customHeight="1" ht="11.25">
      <c r="A36" s="64" t="s">
        <v>2899</v>
      </c>
      <c r="B36" s="64" t="s">
        <v>2900</v>
      </c>
    </row>
    <row customHeight="1" ht="11.25">
      <c r="A37" s="64" t="s">
        <v>2901</v>
      </c>
      <c r="B37" s="64" t="s">
        <v>2902</v>
      </c>
    </row>
    <row customHeight="1" ht="11.25">
      <c r="A38" s="64" t="s">
        <v>2903</v>
      </c>
      <c r="B38" s="64" t="s">
        <v>2904</v>
      </c>
    </row>
    <row customHeight="1" ht="11.25">
      <c r="A39" s="64" t="s">
        <v>2905</v>
      </c>
      <c r="B39" s="64" t="s">
        <v>2906</v>
      </c>
    </row>
    <row customHeight="1" ht="11.25">
      <c r="A40" s="64" t="s">
        <v>2907</v>
      </c>
      <c r="B40" s="64" t="s">
        <v>2908</v>
      </c>
    </row>
    <row customHeight="1" ht="11.25">
      <c r="A41" s="64" t="s">
        <v>2909</v>
      </c>
      <c r="B41" s="64" t="s">
        <v>2910</v>
      </c>
    </row>
    <row customHeight="1" ht="11.25">
      <c r="A42" s="64" t="s">
        <v>2911</v>
      </c>
      <c r="B42" s="64" t="s">
        <v>2912</v>
      </c>
    </row>
    <row customHeight="1" ht="11.25">
      <c r="A43" s="64" t="s">
        <v>2913</v>
      </c>
      <c r="B43" s="64" t="s">
        <v>2914</v>
      </c>
    </row>
    <row customHeight="1" ht="11.25">
      <c r="A44" s="64" t="s">
        <v>2915</v>
      </c>
      <c r="B44" s="64" t="s">
        <v>2916</v>
      </c>
    </row>
    <row customHeight="1" ht="11.25">
      <c r="A45" s="64" t="s">
        <v>2917</v>
      </c>
      <c r="B45" s="64" t="s">
        <v>2918</v>
      </c>
    </row>
    <row customHeight="1" ht="11.25">
      <c r="A46" s="64" t="s">
        <v>2919</v>
      </c>
      <c r="B46" s="64" t="s">
        <v>2920</v>
      </c>
    </row>
    <row customHeight="1" ht="11.25">
      <c r="A47" s="64" t="s">
        <v>2921</v>
      </c>
      <c r="B47" s="64" t="s">
        <v>2922</v>
      </c>
    </row>
    <row customHeight="1" ht="11.25">
      <c r="A48" s="64" t="s">
        <v>2923</v>
      </c>
      <c r="B48" s="64" t="s">
        <v>2924</v>
      </c>
    </row>
    <row customHeight="1" ht="11.25">
      <c r="A49" s="64" t="s">
        <v>2925</v>
      </c>
      <c r="B49" s="64" t="s">
        <v>2926</v>
      </c>
    </row>
    <row customHeight="1" ht="11.25">
      <c r="A50" s="64" t="s">
        <v>2927</v>
      </c>
      <c r="B50" s="64" t="s">
        <v>2928</v>
      </c>
    </row>
    <row customHeight="1" ht="11.25">
      <c r="A51" s="64" t="s">
        <v>2929</v>
      </c>
      <c r="B51" s="64" t="s">
        <v>2930</v>
      </c>
    </row>
    <row customHeight="1" ht="11.25">
      <c r="A52" s="64" t="s">
        <v>2931</v>
      </c>
      <c r="B52" s="64" t="s">
        <v>2932</v>
      </c>
    </row>
    <row customHeight="1" ht="11.25">
      <c r="A53" s="64" t="s">
        <v>2933</v>
      </c>
      <c r="B53" s="64" t="s">
        <v>2934</v>
      </c>
    </row>
    <row customHeight="1" ht="11.25">
      <c r="A54" s="64" t="s">
        <v>2935</v>
      </c>
      <c r="B54" s="64" t="s">
        <v>2936</v>
      </c>
    </row>
    <row customHeight="1" ht="11.25">
      <c r="A55" s="64" t="s">
        <v>2937</v>
      </c>
      <c r="B55" s="64" t="s">
        <v>2938</v>
      </c>
    </row>
    <row customHeight="1" ht="11.25">
      <c r="A56" s="64" t="s">
        <v>2939</v>
      </c>
      <c r="B56" s="64" t="s">
        <v>2940</v>
      </c>
    </row>
    <row customHeight="1" ht="11.25">
      <c r="A57" s="64" t="s">
        <v>2941</v>
      </c>
      <c r="B57" s="64" t="s">
        <v>2942</v>
      </c>
    </row>
    <row customHeight="1" ht="11.25">
      <c r="A58" s="64" t="s">
        <v>2943</v>
      </c>
      <c r="B58" s="64" t="s">
        <v>2944</v>
      </c>
    </row>
    <row customHeight="1" ht="11.25">
      <c r="A59" s="64" t="s">
        <v>2945</v>
      </c>
      <c r="B59" s="64" t="s">
        <v>2946</v>
      </c>
    </row>
    <row customHeight="1" ht="11.25">
      <c r="A60" s="64" t="s">
        <v>2947</v>
      </c>
      <c r="B60" s="64" t="s">
        <v>2948</v>
      </c>
    </row>
    <row customHeight="1" ht="11.25">
      <c r="A61" s="64"/>
      <c r="B61" s="64" t="s">
        <v>2949</v>
      </c>
    </row>
    <row customHeight="1" ht="11.25">
      <c r="A62" s="64"/>
      <c r="B62" s="64" t="s">
        <v>2950</v>
      </c>
    </row>
    <row customHeight="1" ht="11.25">
      <c r="A63" s="64"/>
      <c r="B63" s="64" t="s">
        <v>2951</v>
      </c>
    </row>
    <row customHeight="1" ht="11.25">
      <c r="A64" s="64"/>
      <c r="B64" s="64" t="s">
        <v>2952</v>
      </c>
    </row>
    <row customHeight="1" ht="11.25">
      <c r="A65" s="64"/>
      <c r="B65" s="64" t="s">
        <v>2953</v>
      </c>
    </row>
    <row customHeight="1" ht="11.25">
      <c r="A66" s="64"/>
      <c r="B66" s="64" t="s">
        <v>2954</v>
      </c>
    </row>
    <row customHeight="1" ht="11.25">
      <c r="A67" s="64"/>
      <c r="B67" s="64" t="s">
        <v>2955</v>
      </c>
    </row>
    <row customHeight="1" ht="11.25">
      <c r="A68" s="64"/>
      <c r="B68" s="64" t="s">
        <v>2956</v>
      </c>
    </row>
    <row customHeight="1" ht="11.25">
      <c r="A69" s="64"/>
      <c r="B69" s="64" t="s">
        <v>2957</v>
      </c>
    </row>
    <row customHeight="1" ht="11.25">
      <c r="A70" s="64"/>
      <c r="B70" s="64" t="s">
        <v>2958</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D184C-17E8-01C8-81A8-1160D5E36B1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2959</v>
      </c>
    </row>
    <row customHeight="1" ht="90">
      <c r="B2" s="94" t="s">
        <v>2960</v>
      </c>
    </row>
    <row customHeight="1" ht="67.5">
      <c r="B3" s="94" t="s">
        <v>2961</v>
      </c>
    </row>
    <row customHeight="1" ht="33.75">
      <c r="B4" s="94" t="s">
        <v>2962</v>
      </c>
    </row>
    <row customHeight="1" ht="11.25">
      <c r="B5" s="94" t="s">
        <v>2963</v>
      </c>
    </row>
    <row customHeight="1" ht="22.5">
      <c r="B6" s="94" t="s">
        <v>2964</v>
      </c>
    </row>
    <row customHeight="1" ht="22.5">
      <c r="B7" s="94" t="s">
        <v>2965</v>
      </c>
    </row>
    <row customHeight="1" ht="22.5">
      <c r="B8" s="94" t="s">
        <v>2966</v>
      </c>
    </row>
    <row customHeight="1" ht="22.5">
      <c r="B9" s="94" t="s">
        <v>2967</v>
      </c>
    </row>
    <row customHeight="1" ht="56.25">
      <c r="B10" s="94" t="s">
        <v>2968</v>
      </c>
    </row>
    <row customHeight="1" ht="12.75">
      <c r="B11" s="159" t="s">
        <v>2969</v>
      </c>
    </row>
    <row customHeight="1" ht="11.25">
      <c r="B12" s="93" t="s">
        <v>2970</v>
      </c>
    </row>
    <row customHeight="1" ht="22.5">
      <c r="B13" s="94" t="s">
        <v>2971</v>
      </c>
    </row>
    <row customHeight="1" ht="67.5">
      <c r="B14" s="94" t="s">
        <v>2972</v>
      </c>
    </row>
    <row customHeight="1" ht="22.5">
      <c r="B15" s="94" t="s">
        <v>2973</v>
      </c>
    </row>
    <row customHeight="1" ht="11.25">
      <c r="B16" s="93" t="s">
        <v>2974</v>
      </c>
      <c r="D16" s="100"/>
    </row>
    <row customHeight="1" ht="33.75">
      <c r="B17" s="94" t="s">
        <v>2975</v>
      </c>
    </row>
    <row customHeight="1" ht="33.75">
      <c r="B18" s="94" t="s">
        <v>2976</v>
      </c>
    </row>
    <row customHeight="1" ht="11.25">
      <c r="B19" s="94" t="s">
        <v>2977</v>
      </c>
    </row>
    <row customHeight="1" ht="33.75">
      <c r="B20" s="94" t="s">
        <v>2978</v>
      </c>
    </row>
    <row customHeight="1" ht="11.25">
      <c r="B21" s="93" t="s">
        <v>2979</v>
      </c>
    </row>
    <row customHeight="1" ht="11.25">
      <c r="B22" s="94" t="s">
        <v>2980</v>
      </c>
    </row>
    <row r="24" customHeight="1" ht="22.5">
      <c r="B24" s="161" t="s">
        <v>2981</v>
      </c>
    </row>
    <row r="26" customHeight="1" ht="11.25">
      <c r="B26" s="93" t="s">
        <v>2982</v>
      </c>
    </row>
    <row customHeight="1" ht="22.5">
      <c r="B27" s="160" t="s">
        <v>476</v>
      </c>
    </row>
    <row customHeight="1" ht="56.25">
      <c r="B28" s="160" t="s">
        <v>2983</v>
      </c>
    </row>
    <row customHeight="1" ht="11.25">
      <c r="B29" s="210" t="s">
        <v>2984</v>
      </c>
    </row>
    <row customHeight="1" ht="22.5">
      <c r="B30" s="160" t="s">
        <v>2985</v>
      </c>
    </row>
    <row r="32" customHeight="1" ht="11.25">
      <c r="A32" s="188"/>
      <c r="B32" s="189" t="s">
        <v>2986</v>
      </c>
    </row>
    <row customHeight="1" ht="14.25">
      <c r="A33" s="190">
        <v>1</v>
      </c>
      <c r="B33" s="191" t="s">
        <v>2987</v>
      </c>
    </row>
    <row customHeight="1" ht="14.25">
      <c r="A34" s="190">
        <v>2</v>
      </c>
      <c r="B34" s="191" t="s">
        <v>2988</v>
      </c>
    </row>
    <row customHeight="1" ht="11.25">
      <c r="B35" s="189" t="s">
        <v>2989</v>
      </c>
    </row>
    <row customHeight="1" ht="11.25">
      <c r="B36" s="191" t="s">
        <v>2990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0610C8-12E8-AFF8-9E38-1C4EEBD5524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432</v>
      </c>
      <c r="I1" s="2217"/>
      <c r="V1" s="1607" t="s">
        <v>14</v>
      </c>
    </row>
    <row s="1635" customFormat="1" customHeight="1" ht="14.25" hidden="1">
      <c r="C2" s="1619"/>
      <c r="D2" s="2233" t="s">
        <v>161</v>
      </c>
      <c r="E2" s="2235"/>
      <c r="F2" s="1625"/>
      <c r="G2" s="1620" t="s">
        <v>161</v>
      </c>
      <c r="H2" s="1623"/>
      <c r="I2" s="1621"/>
      <c r="L2" s="1622"/>
      <c r="M2" s="1622"/>
      <c r="N2" s="1622"/>
      <c r="O2" s="1622" t="s">
        <v>462</v>
      </c>
      <c r="P2" s="1622"/>
      <c r="Q2" s="1622"/>
      <c r="R2" s="1624" t="s">
        <v>461</v>
      </c>
      <c r="S2" s="1624" t="s">
        <v>461</v>
      </c>
      <c r="T2" s="1622"/>
      <c r="U2" s="1622"/>
      <c r="V2" s="1618">
        <v>0</v>
      </c>
    </row>
    <row s="1635" customFormat="1" customHeight="1" ht="14.25" hidden="1">
      <c r="C3" s="1619"/>
      <c r="D3" s="2234"/>
      <c r="E3" s="2236"/>
      <c r="F3" s="405"/>
      <c r="G3" s="869"/>
      <c r="H3" s="869" t="s">
        <v>463</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436</v>
      </c>
      <c r="I5" s="702"/>
      <c r="J5" s="702"/>
      <c r="L5" s="1614"/>
      <c r="M5" s="1614"/>
      <c r="N5" s="1614"/>
      <c r="O5" s="1614"/>
      <c r="P5" s="1614"/>
      <c r="Q5" s="1614"/>
      <c r="R5" s="1614"/>
      <c r="S5" s="1614"/>
      <c r="T5" s="1614"/>
      <c r="U5" s="1614"/>
      <c r="V5" s="1613">
        <v>5</v>
      </c>
    </row>
    <row customHeight="1" ht="29.25">
      <c r="C6" s="1516"/>
      <c r="D6" s="2237" t="s">
        <v>464</v>
      </c>
      <c r="E6" s="2237"/>
      <c r="F6" s="2237"/>
      <c r="G6" s="2237"/>
      <c r="H6" s="2237"/>
      <c r="I6" s="2237"/>
      <c r="J6" s="491"/>
      <c r="K6" s="1615"/>
      <c r="V6" s="1607">
        <v>28</v>
      </c>
    </row>
    <row customHeight="1" ht="18">
      <c r="C7" s="1516"/>
      <c r="D7" s="2176" t="str">
        <f>IF(org=0,"Не определено",org)</f>
        <v>КЧРГУП "Теплоэнерго"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380</v>
      </c>
      <c r="E10" s="2219"/>
      <c r="F10" s="2219"/>
      <c r="G10" s="2219"/>
      <c r="H10" s="2219"/>
      <c r="I10" s="2219"/>
      <c r="J10" s="2223" t="s">
        <v>381</v>
      </c>
      <c r="V10" s="1607">
        <v>14</v>
      </c>
    </row>
    <row customHeight="1" ht="27.299999999999997">
      <c r="C11" s="1516"/>
      <c r="D11" s="2127" t="s">
        <v>88</v>
      </c>
      <c r="E11" s="2223" t="s">
        <v>157</v>
      </c>
      <c r="F11" s="2192" t="s">
        <v>88</v>
      </c>
      <c r="G11" s="2193"/>
      <c r="H11" s="2175" t="s">
        <v>465</v>
      </c>
      <c r="I11" s="2175" t="s">
        <v>466</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456</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161</v>
      </c>
      <c r="E14" s="2235"/>
      <c r="F14" s="1617"/>
      <c r="G14" s="1616" t="s">
        <v>161</v>
      </c>
      <c r="H14" s="1623"/>
      <c r="I14" s="1621"/>
      <c r="J14" s="2169" t="s">
        <v>467</v>
      </c>
      <c r="K14" s="1607"/>
      <c r="R14" s="500" t="s">
        <v>461</v>
      </c>
      <c r="S14" s="500" t="s">
        <v>461</v>
      </c>
      <c r="V14" s="1607">
        <v>14</v>
      </c>
    </row>
    <row customHeight="1" ht="14.699999999999998">
      <c r="A15" s="1607"/>
      <c r="C15" s="1516"/>
      <c r="D15" s="2234"/>
      <c r="E15" s="2236"/>
      <c r="F15" s="405"/>
      <c r="G15" s="869"/>
      <c r="H15" s="869" t="s">
        <v>463</v>
      </c>
      <c r="I15" s="313"/>
      <c r="J15" s="2170"/>
      <c r="K15" s="1607"/>
      <c r="R15" s="500"/>
      <c r="S15" s="500"/>
      <c r="V15" s="1607">
        <v>14</v>
      </c>
    </row>
    <row customHeight="1" ht="14.699999999999998">
      <c r="A16" s="1607"/>
      <c r="C16" s="1516"/>
      <c r="D16" s="405"/>
      <c r="E16" s="869" t="s">
        <v>204</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